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4700" windowHeight="8445" firstSheet="35" activeTab="42"/>
  </bookViews>
  <sheets>
    <sheet name="Лот 1" sheetId="1" r:id="rId1"/>
    <sheet name="Лот 2" sheetId="2" r:id="rId2"/>
    <sheet name="Лот 3" sheetId="3" r:id="rId3"/>
    <sheet name="Лот 4" sheetId="4" r:id="rId4"/>
    <sheet name="Лот 5" sheetId="5" r:id="rId5"/>
    <sheet name="Лот 6" sheetId="6" r:id="rId6"/>
    <sheet name="Лот 7" sheetId="7" r:id="rId7"/>
    <sheet name="Лот 8" sheetId="8" r:id="rId8"/>
    <sheet name="Лот 9" sheetId="9" r:id="rId9"/>
    <sheet name="Лот 10" sheetId="10" r:id="rId10"/>
    <sheet name="Лот 11" sheetId="11" r:id="rId11"/>
    <sheet name="Лот 12" sheetId="12" r:id="rId12"/>
    <sheet name="Лот 13" sheetId="13" r:id="rId13"/>
    <sheet name="Лот 14" sheetId="14" r:id="rId14"/>
    <sheet name="Лот 15" sheetId="15" r:id="rId15"/>
    <sheet name="Лот 16" sheetId="16" r:id="rId16"/>
    <sheet name="Лот 17" sheetId="17" r:id="rId17"/>
    <sheet name="Лот 18" sheetId="18" r:id="rId18"/>
    <sheet name="Лот 19" sheetId="19" r:id="rId19"/>
    <sheet name="Лот 20" sheetId="20" r:id="rId20"/>
    <sheet name="Лот 21" sheetId="21" r:id="rId21"/>
    <sheet name="Лот 22" sheetId="22" r:id="rId22"/>
    <sheet name="Лот 23" sheetId="23" r:id="rId23"/>
    <sheet name="Лот 24" sheetId="24" r:id="rId24"/>
    <sheet name="Лот 25" sheetId="25" r:id="rId25"/>
    <sheet name="Лот 26" sheetId="26" r:id="rId26"/>
    <sheet name="Лот 27" sheetId="27" r:id="rId27"/>
    <sheet name="Лот 28" sheetId="28" r:id="rId28"/>
    <sheet name="Лот 29" sheetId="29" r:id="rId29"/>
    <sheet name="Лот 30" sheetId="30" r:id="rId30"/>
    <sheet name="Лот 31" sheetId="31" r:id="rId31"/>
    <sheet name="Лот 32" sheetId="32" r:id="rId32"/>
    <sheet name="Лот 33" sheetId="33" r:id="rId33"/>
    <sheet name="Лот 34" sheetId="34" r:id="rId34"/>
    <sheet name="Лот 35" sheetId="35" r:id="rId35"/>
    <sheet name="Лот 36" sheetId="36" r:id="rId36"/>
    <sheet name="Лот 37" sheetId="37" r:id="rId37"/>
    <sheet name="Лот 38" sheetId="38" r:id="rId38"/>
    <sheet name="Лот 39" sheetId="39" r:id="rId39"/>
    <sheet name="Лот 40" sheetId="40" r:id="rId40"/>
    <sheet name="Лот 41" sheetId="41" r:id="rId41"/>
    <sheet name="Лот 42" sheetId="42" r:id="rId42"/>
    <sheet name="Лот 43" sheetId="43" r:id="rId43"/>
  </sheets>
  <definedNames/>
  <calcPr fullCalcOnLoad="1"/>
</workbook>
</file>

<file path=xl/sharedStrings.xml><?xml version="1.0" encoding="utf-8"?>
<sst xmlns="http://schemas.openxmlformats.org/spreadsheetml/2006/main" count="3180" uniqueCount="266">
  <si>
    <t>кв.м</t>
  </si>
  <si>
    <t>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</si>
  <si>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Наименование работ и услуг</t>
  </si>
  <si>
    <t>Периодичность</t>
  </si>
  <si>
    <t>Годовая плата (рублей)</t>
  </si>
  <si>
    <t>Стоимость на 1 кв.м общей площади (руб. в мес.)</t>
  </si>
  <si>
    <t>I. Уборка земельного участка, входящего в состав общего имущества многоквартирного дома</t>
  </si>
  <si>
    <t>Подметание земельного участка в летний период</t>
  </si>
  <si>
    <t>2 раза в неделю</t>
  </si>
  <si>
    <t>Уборка мусора с газона</t>
  </si>
  <si>
    <t>3 раза в неделю</t>
  </si>
  <si>
    <t>Сдвижка и подметание снега при отсутствии снегопадов</t>
  </si>
  <si>
    <t>3 раза в месяц</t>
  </si>
  <si>
    <t>Сдвижка и подметание снега при снегопаде</t>
  </si>
  <si>
    <t>По мере необходимости, через  3 часа во время снегопада</t>
  </si>
  <si>
    <t>Выкашивание газонов</t>
  </si>
  <si>
    <t>2 раза в год</t>
  </si>
  <si>
    <t>Ликвидация надеди</t>
  </si>
  <si>
    <t>5 раз в год</t>
  </si>
  <si>
    <t>Обрезка деревьев и кустарников</t>
  </si>
  <si>
    <t>1 раз в год</t>
  </si>
  <si>
    <t xml:space="preserve">II. Услуги вывоза бытовых отходов </t>
  </si>
  <si>
    <t>Вывоз твердых бытовых отходов</t>
  </si>
  <si>
    <t>Ежедневно</t>
  </si>
  <si>
    <t>Вывоз крупногабаритного мусора</t>
  </si>
  <si>
    <t>По мере необходимости</t>
  </si>
  <si>
    <t>III. Подготовка многоквартирного дома к сезонной эксплуатации</t>
  </si>
  <si>
    <t>Укрепление водосточных труб, колен и воронок</t>
  </si>
  <si>
    <t xml:space="preserve"> Ремонт просевшей отмостки</t>
  </si>
  <si>
    <t>Замена разбитых стекол окон и дверей в помещениях общего пользования</t>
  </si>
  <si>
    <t xml:space="preserve"> 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</si>
  <si>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IV. Проведение технических осмотров и мелкий ремонт</t>
  </si>
  <si>
    <t xml:space="preserve">Аварийное обслуживание </t>
  </si>
  <si>
    <t>Постоянно на системах водоснабжения, энергоснабжения, газоснабжения</t>
  </si>
  <si>
    <t>V. Устранение аварии и выполнение заявок населения</t>
  </si>
  <si>
    <t>Выполнение заявок населения</t>
  </si>
  <si>
    <t>Постоянно</t>
  </si>
  <si>
    <t>VI. Прочие услуги</t>
  </si>
  <si>
    <t>Вывоз смета</t>
  </si>
  <si>
    <t>ИТОГО</t>
  </si>
  <si>
    <t>№ п/п</t>
  </si>
  <si>
    <t>Перечень работ, материалы</t>
  </si>
  <si>
    <t>Объем работ ед. изм. / кол-во</t>
  </si>
  <si>
    <t>Стоимость работ, всего, руб.</t>
  </si>
  <si>
    <t>Стоимость работ,                        1 кв.м в месяц, руб.</t>
  </si>
  <si>
    <t>Гарантийный срок  на выполненные работы, лет</t>
  </si>
  <si>
    <t>Итого по дому</t>
  </si>
  <si>
    <t>Размер платы за содержание и ремонт жилого помещения в год  руб.</t>
  </si>
  <si>
    <t>Стоимость на 1 кв. м в месяц, руб.</t>
  </si>
  <si>
    <t>Дополнительные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</si>
  <si>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I. Санитарные работы по содержанию помещений общего пользования</t>
  </si>
  <si>
    <t>Очистка и помывка фасадов здания от объявлений, плакатов</t>
  </si>
  <si>
    <t xml:space="preserve">2 раза в год </t>
  </si>
  <si>
    <t>II. Уборка земельного участка входящего в состав общего имущества многоквартирного дома</t>
  </si>
  <si>
    <t>Очистка и текущий ремонт детских и спортивных площадок, элементов благоустройства</t>
  </si>
  <si>
    <t xml:space="preserve">1 раз в год </t>
  </si>
  <si>
    <t>5 раз в неделю дополнительно</t>
  </si>
  <si>
    <t>Ликвидация наледи</t>
  </si>
  <si>
    <t>Стоимость работ,                            1 кв.м в месяц, руб.</t>
  </si>
  <si>
    <t>Итого</t>
  </si>
  <si>
    <t>Постоянно на системах энергоснабжения, газоснабжения</t>
  </si>
  <si>
    <t>2 кв.м</t>
  </si>
  <si>
    <t>II. Услуги вывоза бытовых отходов</t>
  </si>
  <si>
    <t>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</si>
  <si>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канализации</t>
  </si>
  <si>
    <t>Постоянно на системах водоснабжения, канализации, энергоснабжения, газоснабжения</t>
  </si>
  <si>
    <t>I. Услуги вывоза бытовых отходов</t>
  </si>
  <si>
    <t>II. Подготовка многоквартирного дома к сезонной эксплуатации</t>
  </si>
  <si>
    <t>III. Проведение технических осмотров и мелкий ремонт</t>
  </si>
  <si>
    <t>IV. Устранение аварии и выполнение заявок населения</t>
  </si>
  <si>
    <t>V. Прочие услуги</t>
  </si>
  <si>
    <t>ул. Кузнечная, д. 52 "А", "Б", "В", "Г"</t>
  </si>
  <si>
    <t>Осуществление сохранности и поддержка в исправном состоянии абонентских почтовых шкафов и почтовых абонентских ящиков</t>
  </si>
  <si>
    <t xml:space="preserve">Постоянно </t>
  </si>
  <si>
    <t>5 кв.м</t>
  </si>
  <si>
    <t>Постоянно на системах  энергоснабжения, газоснабжения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</si>
  <si>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</si>
  <si>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 кв.м</t>
  </si>
  <si>
    <t>Уборка мусора на контейнерных площадках</t>
  </si>
  <si>
    <t>5 раз в неделю</t>
  </si>
  <si>
    <t>2 раза в год дополнительно</t>
  </si>
  <si>
    <t>ул. Соколовая, д. 47 "А", "Б"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</si>
  <si>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</t>
  </si>
  <si>
    <t>ул. Хвесина, д. 39</t>
  </si>
  <si>
    <t xml:space="preserve">I. Услуги вывоза бытовых отходов </t>
  </si>
  <si>
    <t>Ремонт просевшей отмостки</t>
  </si>
  <si>
    <t>Постоянно на системах водоснабжения,  энергоснабжения, газоснабжения, канализации</t>
  </si>
  <si>
    <t>I. Содержание помещений общего пользования</t>
  </si>
  <si>
    <t>Протирка пыли с  подоконников в помещениях общего пользования</t>
  </si>
  <si>
    <t>ул. Лермонтова,  д. 47</t>
  </si>
  <si>
    <t>ул. им. Чернышевского Н.Г.,  д. 216</t>
  </si>
  <si>
    <t>ул. Красновая,  д. 38</t>
  </si>
  <si>
    <t>Постоянно на системах   энергоснабжения, газоснабжения</t>
  </si>
  <si>
    <t>ул. Павелецкая, д. 29</t>
  </si>
  <si>
    <t>ул. Тагильская, д. 64</t>
  </si>
  <si>
    <t>ул. Тагильская, д. 84</t>
  </si>
  <si>
    <t>ул. Якутская, д. 55</t>
  </si>
  <si>
    <t>3 кв.м</t>
  </si>
  <si>
    <t>ул. Гусельское займище, д. б/н А, А 1</t>
  </si>
  <si>
    <t>ул. Посадского, д. 79 "Г"</t>
  </si>
  <si>
    <t>Консервация системы центрального отопления, ремонт просевшей отмостки</t>
  </si>
  <si>
    <t>Ремонт, регулировка, промывка, испытание, расконсервация систем центрального отопления, 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</si>
  <si>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канализации, теплоснабжения</t>
  </si>
  <si>
    <t>Постоянно на системах водоснабжения, теплоснабжения, канализации, энергоснабжения, газоснабжения</t>
  </si>
  <si>
    <t>Песковый пер., д. 4</t>
  </si>
  <si>
    <t>ул. Соколовая, д. 173 А,Б,В</t>
  </si>
  <si>
    <t>10 кв.м</t>
  </si>
  <si>
    <t>ул. Соколовая, д. 76/2</t>
  </si>
  <si>
    <t>Постоянно на системах водоснабжения , энергоснабжения, газоснабжения</t>
  </si>
  <si>
    <t>ул. М. Соляная, д. 23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</si>
  <si>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канализации, водопровода</t>
  </si>
  <si>
    <t>Постоянно на системах энергоснабжения, газоснабжения, канализации, водопровода</t>
  </si>
  <si>
    <t>Лот 1</t>
  </si>
  <si>
    <t>Размер платы за содержание и ремонт жилого помещения в год по лоту 1  руб.</t>
  </si>
  <si>
    <t>ул. Комсомольская, дом  64 А</t>
  </si>
  <si>
    <t>Утилизация твердых бытовых отходов</t>
  </si>
  <si>
    <t>Общестроительные работы</t>
  </si>
  <si>
    <t>Лот 2</t>
  </si>
  <si>
    <t>Размер платы за содержание и ремонт жилого помещения в год по лоту 2  руб.</t>
  </si>
  <si>
    <t>ул. Комсомольская, дом  69 А, С, В</t>
  </si>
  <si>
    <t>5,3 кв.м</t>
  </si>
  <si>
    <t>Лот 3</t>
  </si>
  <si>
    <t>ул. Валовая, д. 71</t>
  </si>
  <si>
    <t>Размер платы за содержание и ремонт жилого помещения в год по лоту 3  руб.</t>
  </si>
  <si>
    <t>Лот 4</t>
  </si>
  <si>
    <t>ул. Рамаева, д. 15</t>
  </si>
  <si>
    <t>Размер платы за содержание и ремонт жилого помещения в год по лоту 4  руб.</t>
  </si>
  <si>
    <t>Лот 5</t>
  </si>
  <si>
    <t>Размер платы за содержание и ремонт жилого помещения в год по лоту 5  руб.</t>
  </si>
  <si>
    <t>Лот 6</t>
  </si>
  <si>
    <t>ул. Глебучев овраг, д. 718</t>
  </si>
  <si>
    <t>Размер платы за содержание и ремонт жилого помещения в год по лоту 6  руб.</t>
  </si>
  <si>
    <t>Лот 7</t>
  </si>
  <si>
    <t>ул. Б. Горная, д. 20</t>
  </si>
  <si>
    <t>Размер платы за содержание и ремонт жилого помещения в год по лоту 7  руб.</t>
  </si>
  <si>
    <t>Лот 8</t>
  </si>
  <si>
    <t>ул. Соколовая, д. 172 А</t>
  </si>
  <si>
    <t>Размер платы за содержание и ремонт жилого помещения в год по лоту 8  руб.</t>
  </si>
  <si>
    <t>4 кв.м</t>
  </si>
  <si>
    <t>3,5 кв.м</t>
  </si>
  <si>
    <t>1,5 кв.м</t>
  </si>
  <si>
    <t>ул. Зарубина, д. 5 А</t>
  </si>
  <si>
    <t>Постоянно на системах энергоснабжения</t>
  </si>
  <si>
    <t>Лот 9</t>
  </si>
  <si>
    <t>ул. М. Горная, д. 13 "А", "В", "Д"</t>
  </si>
  <si>
    <t>Размер платы за содержание и ремонт жилого помещения в год по лоту 9  руб.</t>
  </si>
  <si>
    <t>Лот 10</t>
  </si>
  <si>
    <t>Размер платы за содержание и ремонт жилого помещения в год по лоту 10  руб.</t>
  </si>
  <si>
    <t>Лот 11</t>
  </si>
  <si>
    <t>Размер платы за содержание и ремонт жилого помещения в год по лоту 11  руб.</t>
  </si>
  <si>
    <t>Лот 12</t>
  </si>
  <si>
    <t>ул. М. Соляная, д. 40</t>
  </si>
  <si>
    <t>Размер платы за содержание и ремонт жилого помещения в год по лоту 12  руб.</t>
  </si>
  <si>
    <t>Лот 13</t>
  </si>
  <si>
    <t>ул. Веселая, д. 10 А,Г,Ж</t>
  </si>
  <si>
    <t>Размер платы за содержание и ремонт жилого помещения в год по лоту 13  руб.</t>
  </si>
  <si>
    <t>Лот 14</t>
  </si>
  <si>
    <t>Размер платы за содержание и ремонт жилого помещения в год по лоту 14  руб.</t>
  </si>
  <si>
    <t>Лот 15</t>
  </si>
  <si>
    <t>Размер платы за содержание и ремонт жилого помещения в год по лоту 15  руб.</t>
  </si>
  <si>
    <t>Лот 16</t>
  </si>
  <si>
    <t>Размер платы за содержание и ремонт жилого помещения в год по лоту 16  руб.</t>
  </si>
  <si>
    <t>Лот 17</t>
  </si>
  <si>
    <t>ул. Б. Горная, д. 168 Д</t>
  </si>
  <si>
    <t>Размер платы за содержание и ремонт жилого помещения в год по лоту 17  руб.</t>
  </si>
  <si>
    <t>Лот 18</t>
  </si>
  <si>
    <t>ул. Кедровая, д. 1</t>
  </si>
  <si>
    <t>Размер платы за содержание и ремонт жилого помещения в год по лоту 18  руб.</t>
  </si>
  <si>
    <t>Лот 19</t>
  </si>
  <si>
    <t>ул. Кедровая, д. 22</t>
  </si>
  <si>
    <t>Размер платы за содержание и ремонт жилого помещения в год по лоту 19  руб.</t>
  </si>
  <si>
    <t>Лот 20</t>
  </si>
  <si>
    <t>Размер платы за содержание и ремонт жилого помещения в год по лоту 20  руб.</t>
  </si>
  <si>
    <t>Лот 21</t>
  </si>
  <si>
    <t>Размер платы за содержание и ремонт жилого помещения в год по лоту 21  руб.</t>
  </si>
  <si>
    <t>Лот 22</t>
  </si>
  <si>
    <t>Размер платы за содержание и ремонт жилого помещения в год по лоту 22  руб.</t>
  </si>
  <si>
    <t>Лот 23</t>
  </si>
  <si>
    <t>Размер платы за содержание и ремонт жилого помещения в год по лоту 23  руб.</t>
  </si>
  <si>
    <t>Лот 24</t>
  </si>
  <si>
    <t>Коммунарный туп., д. 10</t>
  </si>
  <si>
    <t>Размер платы за содержание и ремонт жилого помещения в год по лоту 24  руб.</t>
  </si>
  <si>
    <t>Лот 25</t>
  </si>
  <si>
    <t>Размер платы за содержание и ремонт жилого помещения в год по лоту 25  руб.</t>
  </si>
  <si>
    <t>Лот 26</t>
  </si>
  <si>
    <t>Размер платы за содержание и ремонт жилого помещения в год по лоту 26  руб.</t>
  </si>
  <si>
    <t>Лот 27</t>
  </si>
  <si>
    <t>ул. Валовая, д. 63 А,Б</t>
  </si>
  <si>
    <t>Размер платы за содержание и ремонт жилого помещения в год по лоту 27  руб.</t>
  </si>
  <si>
    <t>Лот 28</t>
  </si>
  <si>
    <t>Размер платы за содержание и ремонт жилого помещения в год по лоту 28  руб.</t>
  </si>
  <si>
    <t>Лот 29</t>
  </si>
  <si>
    <t>ул. Б. Горная, д. 137</t>
  </si>
  <si>
    <t>Размер платы за содержание и ремонт жилого помещения в год по лоту 29  руб.</t>
  </si>
  <si>
    <t>Лот 30</t>
  </si>
  <si>
    <t>Размер платы за содержание и ремонт жилого помещения в год по лоту 30  руб.</t>
  </si>
  <si>
    <t>Лот 31</t>
  </si>
  <si>
    <t>Размер платы за содержание и ремонт жилого помещения в год по лоту 31  руб.</t>
  </si>
  <si>
    <t>Лот 32</t>
  </si>
  <si>
    <t>Размер платы за содержание и ремонт жилого помещения в год по лоту 32  руб.</t>
  </si>
  <si>
    <t>Лот 33</t>
  </si>
  <si>
    <t>ул. Б. Горная, д. 122 А, Б</t>
  </si>
  <si>
    <t>Размер платы за содержание и ремонт жилого помещения в год по лоту 33  руб.</t>
  </si>
  <si>
    <t>Лот 34</t>
  </si>
  <si>
    <t>ул. Б. Горная, д. 146 В</t>
  </si>
  <si>
    <t>Размер платы за содержание и ремонт жилого помещения в год по лоту 34  руб.</t>
  </si>
  <si>
    <t>Лот 35</t>
  </si>
  <si>
    <t>ул. Посадского, д. 90</t>
  </si>
  <si>
    <t>Размер платы за содержание и ремонт жилого помещения в год по лоту 35  руб.</t>
  </si>
  <si>
    <t>Лот 36</t>
  </si>
  <si>
    <t>ул. М. Горького, 78 А</t>
  </si>
  <si>
    <t>Размер платы за содержание и ремонт жилого помещения в год по лоту 36  руб.</t>
  </si>
  <si>
    <t>Лот 37</t>
  </si>
  <si>
    <t>ул. Б. Горная, д. 154 А</t>
  </si>
  <si>
    <t>Размер платы за содержание и ремонт жилого помещения в год по лоту 37  руб.</t>
  </si>
  <si>
    <t>Лот 38</t>
  </si>
  <si>
    <t>ул. Кедровая, д. 15</t>
  </si>
  <si>
    <t>3,4 кв.м</t>
  </si>
  <si>
    <t>Размер платы за содержание и ремонт жилого помещения в год по лоту 38  руб.</t>
  </si>
  <si>
    <t>Лот 39</t>
  </si>
  <si>
    <t>Размер платы за содержание и ремонт жилого помещения в год по лоту 39  руб.</t>
  </si>
  <si>
    <t>Лот 40</t>
  </si>
  <si>
    <t>ул. Октябрьская, д. 84 А1</t>
  </si>
  <si>
    <t>Размер платы за содержание и ремонт жилого помещения в год по лоту 40  руб.</t>
  </si>
  <si>
    <t>Лот 41</t>
  </si>
  <si>
    <t>Мясницкий туп., д. 4</t>
  </si>
  <si>
    <t>Размер платы за содержание и ремонт жилого помещения в год по лоту 41  руб.</t>
  </si>
  <si>
    <t>Лот 42</t>
  </si>
  <si>
    <t>с/х Комбайн, д. 36</t>
  </si>
  <si>
    <t>с/х Комбайн, д. 37</t>
  </si>
  <si>
    <t>с/х Комбайн, д. 42</t>
  </si>
  <si>
    <t>Размер платы за содержание и ремонт жилого помещения в год по лоту 42  руб.</t>
  </si>
  <si>
    <t>6,7 кв.м</t>
  </si>
  <si>
    <t>4,2 кв.м</t>
  </si>
  <si>
    <t>27,1 кв.м</t>
  </si>
  <si>
    <t>35 кв.м</t>
  </si>
  <si>
    <t>Лот 43</t>
  </si>
  <si>
    <t>ул. 2-я Гуселка, д. 39</t>
  </si>
  <si>
    <t>Размер платы за содержание и ремонт жилого помещения в год по лоту 43  руб.</t>
  </si>
  <si>
    <t>7,8 кв.м</t>
  </si>
  <si>
    <t>7,7 кв.м</t>
  </si>
  <si>
    <t>8,5 кв.м</t>
  </si>
  <si>
    <t>2,3 кв.м</t>
  </si>
  <si>
    <t>3,6 кв.м</t>
  </si>
  <si>
    <t>8,3 кв.м</t>
  </si>
  <si>
    <t>8,9 кв.м</t>
  </si>
  <si>
    <t>3,3 кв.м</t>
  </si>
  <si>
    <t>2,7 кв.м</t>
  </si>
  <si>
    <t>1,4 кв.м</t>
  </si>
  <si>
    <t>5,4 кв.м</t>
  </si>
  <si>
    <t>3,2 кв.м</t>
  </si>
  <si>
    <t>4,8 кв.м</t>
  </si>
  <si>
    <t>2,8 кв.м</t>
  </si>
  <si>
    <t>1,8 кв.м</t>
  </si>
  <si>
    <t>9,7 кв.м</t>
  </si>
  <si>
    <t>5,8 кв.м</t>
  </si>
  <si>
    <t>48,5 кв.м</t>
  </si>
  <si>
    <t>11 кв.м</t>
  </si>
  <si>
    <t>12,5 кв.м</t>
  </si>
  <si>
    <t>3,8 кв.м</t>
  </si>
  <si>
    <t>5,9 кв.м</t>
  </si>
  <si>
    <t>2,4 кв.м</t>
  </si>
  <si>
    <t>6 кв.м</t>
  </si>
  <si>
    <t>1,7 кв.м</t>
  </si>
  <si>
    <t>13,1 кв.м</t>
  </si>
  <si>
    <t>20,8 кв.м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</si>
</sst>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#,##0.00000"/>
    <numFmt numFmtId="169" formatCode="0.0"/>
    <numFmt numFmtId="170" formatCode="0.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00000"/>
    <numFmt numFmtId="180" formatCode="0.00000"/>
    <numFmt numFmtId="181" formatCode="[$€-2]\ ###,000_);[Red]\([$€-2]\ ###,000\)"/>
    <numFmt numFmtId="182" formatCode="0.000000000"/>
    <numFmt numFmtId="183" formatCode="0.0000000000"/>
    <numFmt numFmtId="184" formatCode="0.0000000"/>
    <numFmt numFmtId="185" formatCode="0.00000000"/>
    <numFmt numFmtId="186" formatCode="0.00000000000"/>
    <numFmt numFmtId="187" formatCode="0.000000000000"/>
    <numFmt numFmtId="188" formatCode="0.0000000000000"/>
    <numFmt numFmtId="189" formatCode="0.00000000000000"/>
    <numFmt numFmtId="190" formatCode="0.000000000000000"/>
    <numFmt numFmtId="191" formatCode="0.0000000000000000"/>
    <numFmt numFmtId="192" formatCode="0.00000000000000000"/>
    <numFmt numFmtId="193" formatCode="0.000000000000000000"/>
    <numFmt numFmtId="194" formatCode="#,##0.00000000000"/>
    <numFmt numFmtId="195" formatCode="#,##0.000000000000"/>
    <numFmt numFmtId="196" formatCode="#,##0.0000000000000"/>
    <numFmt numFmtId="197" formatCode="#,##0.00000000000000"/>
    <numFmt numFmtId="198" formatCode="_(* #,##0_);_(* \(#,##0\);_(* &quot;-&quot;_);_(@_)"/>
    <numFmt numFmtId="199" formatCode="_(* #,##0.00_);_(* \(#,##0.00\);_(* &quot;-&quot;??_);_(@_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General_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1"/>
      <color indexed="16"/>
      <name val="Courier"/>
      <family val="0"/>
    </font>
    <font>
      <b/>
      <sz val="1"/>
      <color indexed="16"/>
      <name val="Courier"/>
      <family val="0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 Cyr"/>
      <family val="2"/>
    </font>
    <font>
      <u val="single"/>
      <sz val="10"/>
      <color indexed="36"/>
      <name val="Arial"/>
      <family val="0"/>
    </font>
    <font>
      <sz val="10"/>
      <name val="Times New Roman Cyr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27" fillId="0" borderId="1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8" fillId="0" borderId="0">
      <alignment/>
      <protection locked="0"/>
    </xf>
    <xf numFmtId="0" fontId="28" fillId="0" borderId="0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6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202" fontId="0" fillId="0" borderId="2">
      <alignment/>
      <protection locked="0"/>
    </xf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202" fontId="31" fillId="6" borderId="2">
      <alignment/>
      <protection/>
    </xf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5" fillId="0" borderId="11" applyNumberFormat="0" applyFill="0" applyAlignment="0" applyProtection="0"/>
    <xf numFmtId="0" fontId="25" fillId="0" borderId="0">
      <alignment/>
      <protection/>
    </xf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7" fillId="0" borderId="0">
      <alignment/>
      <protection locked="0"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8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Border="1" applyAlignment="1">
      <alignment horizontal="right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 horizontal="right" wrapText="1"/>
    </xf>
    <xf numFmtId="0" fontId="18" fillId="0" borderId="12" xfId="0" applyFont="1" applyBorder="1" applyAlignment="1">
      <alignment wrapText="1"/>
    </xf>
    <xf numFmtId="0" fontId="19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4" fontId="19" fillId="0" borderId="12" xfId="0" applyNumberFormat="1" applyFont="1" applyBorder="1" applyAlignment="1">
      <alignment horizontal="right" vertical="center" wrapText="1"/>
    </xf>
    <xf numFmtId="164" fontId="20" fillId="0" borderId="0" xfId="0" applyNumberFormat="1" applyFont="1" applyAlignment="1">
      <alignment wrapText="1"/>
    </xf>
    <xf numFmtId="0" fontId="18" fillId="0" borderId="12" xfId="0" applyFont="1" applyBorder="1" applyAlignment="1">
      <alignment horizontal="center" vertical="top" wrapText="1"/>
    </xf>
    <xf numFmtId="0" fontId="18" fillId="0" borderId="12" xfId="0" applyFont="1" applyBorder="1" applyAlignment="1">
      <alignment vertical="top" wrapText="1"/>
    </xf>
    <xf numFmtId="4" fontId="18" fillId="0" borderId="12" xfId="0" applyNumberFormat="1" applyFont="1" applyBorder="1" applyAlignment="1">
      <alignment horizontal="right" vertical="center" wrapText="1"/>
    </xf>
    <xf numFmtId="4" fontId="18" fillId="0" borderId="12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left" vertical="top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 wrapText="1"/>
    </xf>
    <xf numFmtId="4" fontId="18" fillId="0" borderId="12" xfId="0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>
      <alignment horizontal="right" vertical="center"/>
    </xf>
    <xf numFmtId="4" fontId="20" fillId="0" borderId="0" xfId="0" applyNumberFormat="1" applyFont="1" applyAlignment="1">
      <alignment/>
    </xf>
    <xf numFmtId="4" fontId="20" fillId="0" borderId="0" xfId="0" applyNumberFormat="1" applyFont="1" applyAlignment="1">
      <alignment wrapText="1"/>
    </xf>
    <xf numFmtId="4" fontId="19" fillId="0" borderId="12" xfId="0" applyNumberFormat="1" applyFont="1" applyBorder="1" applyAlignment="1">
      <alignment horizontal="right" vertical="center"/>
    </xf>
    <xf numFmtId="4" fontId="19" fillId="0" borderId="12" xfId="0" applyNumberFormat="1" applyFont="1" applyFill="1" applyBorder="1" applyAlignment="1">
      <alignment vertical="center"/>
    </xf>
    <xf numFmtId="4" fontId="18" fillId="0" borderId="12" xfId="0" applyNumberFormat="1" applyFont="1" applyFill="1" applyBorder="1" applyAlignment="1">
      <alignment vertical="center"/>
    </xf>
    <xf numFmtId="0" fontId="19" fillId="0" borderId="12" xfId="0" applyFont="1" applyBorder="1" applyAlignment="1">
      <alignment horizontal="left" vertical="top" wrapText="1"/>
    </xf>
    <xf numFmtId="3" fontId="19" fillId="0" borderId="12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3" fontId="21" fillId="0" borderId="0" xfId="0" applyNumberFormat="1" applyFont="1" applyBorder="1" applyAlignment="1">
      <alignment vertical="top" wrapText="1"/>
    </xf>
    <xf numFmtId="1" fontId="21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2" fontId="18" fillId="0" borderId="12" xfId="0" applyNumberFormat="1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2" fontId="19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3" fontId="19" fillId="0" borderId="0" xfId="0" applyNumberFormat="1" applyFont="1" applyBorder="1" applyAlignment="1">
      <alignment horizontal="center" wrapText="1"/>
    </xf>
    <xf numFmtId="4" fontId="19" fillId="0" borderId="0" xfId="0" applyNumberFormat="1" applyFont="1" applyBorder="1" applyAlignment="1">
      <alignment horizontal="center" vertical="top" wrapText="1"/>
    </xf>
    <xf numFmtId="0" fontId="23" fillId="0" borderId="12" xfId="0" applyFont="1" applyBorder="1" applyAlignment="1">
      <alignment vertical="top" wrapText="1"/>
    </xf>
    <xf numFmtId="4" fontId="23" fillId="0" borderId="12" xfId="0" applyNumberFormat="1" applyFont="1" applyBorder="1" applyAlignment="1">
      <alignment horizontal="right" vertical="center" wrapText="1"/>
    </xf>
    <xf numFmtId="0" fontId="23" fillId="0" borderId="12" xfId="0" applyFont="1" applyBorder="1" applyAlignment="1">
      <alignment horizontal="left" vertical="top" wrapText="1"/>
    </xf>
    <xf numFmtId="0" fontId="18" fillId="0" borderId="12" xfId="0" applyFont="1" applyBorder="1" applyAlignment="1">
      <alignment vertical="top"/>
    </xf>
    <xf numFmtId="4" fontId="18" fillId="0" borderId="12" xfId="0" applyNumberFormat="1" applyFont="1" applyFill="1" applyBorder="1" applyAlignment="1">
      <alignment horizontal="center" wrapText="1"/>
    </xf>
    <xf numFmtId="0" fontId="19" fillId="0" borderId="12" xfId="0" applyFont="1" applyBorder="1" applyAlignment="1">
      <alignment/>
    </xf>
    <xf numFmtId="3" fontId="19" fillId="0" borderId="12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2" fontId="19" fillId="0" borderId="0" xfId="0" applyNumberFormat="1" applyFont="1" applyFill="1" applyBorder="1" applyAlignment="1">
      <alignment horizontal="right"/>
    </xf>
    <xf numFmtId="4" fontId="18" fillId="0" borderId="12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4" fontId="18" fillId="0" borderId="12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center"/>
    </xf>
    <xf numFmtId="169" fontId="19" fillId="0" borderId="0" xfId="0" applyNumberFormat="1" applyFont="1" applyFill="1" applyBorder="1" applyAlignment="1">
      <alignment horizontal="center"/>
    </xf>
    <xf numFmtId="166" fontId="19" fillId="0" borderId="12" xfId="0" applyNumberFormat="1" applyFont="1" applyBorder="1" applyAlignment="1">
      <alignment horizontal="right" vertical="center" wrapText="1"/>
    </xf>
    <xf numFmtId="0" fontId="19" fillId="0" borderId="12" xfId="0" applyFont="1" applyBorder="1" applyAlignment="1">
      <alignment horizontal="left" wrapText="1"/>
    </xf>
    <xf numFmtId="166" fontId="19" fillId="0" borderId="12" xfId="0" applyNumberFormat="1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4" fontId="18" fillId="0" borderId="14" xfId="0" applyNumberFormat="1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20" fillId="0" borderId="0" xfId="0" applyFont="1" applyBorder="1" applyAlignment="1">
      <alignment/>
    </xf>
    <xf numFmtId="164" fontId="18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166" fontId="19" fillId="0" borderId="0" xfId="0" applyNumberFormat="1" applyFont="1" applyBorder="1" applyAlignment="1">
      <alignment horizontal="right" vertical="center" wrapText="1"/>
    </xf>
    <xf numFmtId="4" fontId="19" fillId="0" borderId="0" xfId="0" applyNumberFormat="1" applyFont="1" applyBorder="1" applyAlignment="1">
      <alignment horizontal="right" vertical="center" wrapText="1"/>
    </xf>
    <xf numFmtId="3" fontId="19" fillId="0" borderId="12" xfId="0" applyNumberFormat="1" applyFont="1" applyFill="1" applyBorder="1" applyAlignment="1">
      <alignment horizontal="center"/>
    </xf>
    <xf numFmtId="4" fontId="19" fillId="0" borderId="12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3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3" fontId="19" fillId="0" borderId="0" xfId="0" applyNumberFormat="1" applyFont="1" applyAlignment="1">
      <alignment horizontal="center"/>
    </xf>
    <xf numFmtId="0" fontId="18" fillId="0" borderId="12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1" fontId="34" fillId="0" borderId="0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right"/>
    </xf>
    <xf numFmtId="166" fontId="19" fillId="0" borderId="12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right" vertical="center" wrapText="1"/>
    </xf>
    <xf numFmtId="2" fontId="18" fillId="0" borderId="12" xfId="0" applyNumberFormat="1" applyFont="1" applyBorder="1" applyAlignment="1">
      <alignment/>
    </xf>
    <xf numFmtId="2" fontId="36" fillId="0" borderId="0" xfId="0" applyNumberFormat="1" applyFont="1" applyFill="1" applyBorder="1" applyAlignment="1">
      <alignment horizontal="center"/>
    </xf>
    <xf numFmtId="4" fontId="18" fillId="0" borderId="12" xfId="0" applyNumberFormat="1" applyFont="1" applyBorder="1" applyAlignment="1">
      <alignment/>
    </xf>
    <xf numFmtId="4" fontId="18" fillId="0" borderId="12" xfId="0" applyNumberFormat="1" applyFont="1" applyFill="1" applyBorder="1" applyAlignment="1">
      <alignment horizontal="right" vertical="center" wrapText="1"/>
    </xf>
    <xf numFmtId="2" fontId="18" fillId="0" borderId="0" xfId="0" applyNumberFormat="1" applyFont="1" applyBorder="1" applyAlignment="1">
      <alignment horizontal="center" wrapText="1"/>
    </xf>
    <xf numFmtId="4" fontId="18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Border="1" applyAlignment="1">
      <alignment horizontal="right" vertical="center" wrapText="1"/>
    </xf>
    <xf numFmtId="0" fontId="19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22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</cellXfs>
  <cellStyles count="7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_АГ" xfId="15"/>
    <cellStyle name="_ПРИЛ. 2003_ЧТЭ" xfId="16"/>
    <cellStyle name="’ћѓћ‚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40% - Акцент1" xfId="29"/>
    <cellStyle name="40% - Акцент2" xfId="30"/>
    <cellStyle name="40% - Акцент3" xfId="31"/>
    <cellStyle name="40% - Акцент4" xfId="32"/>
    <cellStyle name="40% - Акцент5" xfId="33"/>
    <cellStyle name="40% - Акцент6" xfId="34"/>
    <cellStyle name="60% - Акцент1" xfId="35"/>
    <cellStyle name="60% - Акцент2" xfId="36"/>
    <cellStyle name="60% - Акцент3" xfId="37"/>
    <cellStyle name="60% - Акцент4" xfId="38"/>
    <cellStyle name="60% - Акцент5" xfId="39"/>
    <cellStyle name="60% - Акцент6" xfId="40"/>
    <cellStyle name="Comma [0]_Mod1" xfId="41"/>
    <cellStyle name="Comma_Mod1" xfId="42"/>
    <cellStyle name="Currency [0]_Mod1" xfId="43"/>
    <cellStyle name="Currency_Mod1" xfId="44"/>
    <cellStyle name="Đ_x0010_" xfId="45"/>
    <cellStyle name="Heading 1" xfId="46"/>
    <cellStyle name="Normal_ITU_DealerPr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ззащитный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Защитный" xfId="65"/>
    <cellStyle name="Итог" xfId="66"/>
    <cellStyle name="Контрольная ячейка" xfId="67"/>
    <cellStyle name="Название" xfId="68"/>
    <cellStyle name="Нейтральный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Comma" xfId="78"/>
    <cellStyle name="Comma [0]" xfId="79"/>
    <cellStyle name="Хороший" xfId="80"/>
    <cellStyle name="Џђћ–…ќ’ќ›‰" xfId="81"/>
    <cellStyle name="ܘ_x0008_" xfId="82"/>
    <cellStyle name="ܛ_x0008_" xfId="83"/>
    <cellStyle name="㐀കܒ_x0008_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zoomScale="97" zoomScaleNormal="97" zoomScalePageLayoutView="0" workbookViewId="0" topLeftCell="A55">
      <selection activeCell="C62" sqref="C62"/>
    </sheetView>
  </sheetViews>
  <sheetFormatPr defaultColWidth="9.00390625" defaultRowHeight="12.75"/>
  <cols>
    <col min="1" max="1" width="3.75390625" style="5" customWidth="1"/>
    <col min="2" max="2" width="39.875" style="5" customWidth="1"/>
    <col min="3" max="3" width="16.875" style="5" customWidth="1"/>
    <col min="4" max="4" width="11.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112</v>
      </c>
      <c r="B1" s="102"/>
      <c r="C1" s="102"/>
      <c r="D1" s="102"/>
      <c r="E1" s="102"/>
      <c r="F1" s="2"/>
    </row>
    <row r="2" spans="1:6" ht="39" customHeight="1">
      <c r="A2" s="2"/>
      <c r="B2" s="1" t="s">
        <v>114</v>
      </c>
      <c r="C2" s="3"/>
      <c r="D2" s="58">
        <v>95.6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42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6" ht="30.75" customHeight="1">
      <c r="A7" s="95" t="s">
        <v>6</v>
      </c>
      <c r="B7" s="96"/>
      <c r="C7" s="96"/>
      <c r="D7" s="11">
        <f>SUM(D8:D14)</f>
        <v>2795.351493735968</v>
      </c>
      <c r="E7" s="11">
        <f>SUM(E8:E14)</f>
        <v>2.436673198863291</v>
      </c>
      <c r="F7" s="12"/>
    </row>
    <row r="8" spans="1:6" ht="30">
      <c r="A8" s="13">
        <v>1</v>
      </c>
      <c r="B8" s="7" t="s">
        <v>7</v>
      </c>
      <c r="C8" s="14" t="s">
        <v>8</v>
      </c>
      <c r="D8" s="15">
        <f aca="true" t="shared" si="0" ref="D8:D14">E8*$D$2*12</f>
        <v>298.6681575068925</v>
      </c>
      <c r="E8" s="16">
        <v>0.26034532558132195</v>
      </c>
      <c r="F8" s="2"/>
    </row>
    <row r="9" spans="1:6" ht="15">
      <c r="A9" s="13">
        <v>2</v>
      </c>
      <c r="B9" s="7" t="s">
        <v>9</v>
      </c>
      <c r="C9" s="14" t="s">
        <v>10</v>
      </c>
      <c r="D9" s="15">
        <f t="shared" si="0"/>
        <v>21.536044133576155</v>
      </c>
      <c r="E9" s="16">
        <v>0.0187727023479569</v>
      </c>
      <c r="F9" s="2"/>
    </row>
    <row r="10" spans="1:6" ht="30">
      <c r="A10" s="13">
        <v>3</v>
      </c>
      <c r="B10" s="7" t="s">
        <v>11</v>
      </c>
      <c r="C10" s="17" t="s">
        <v>12</v>
      </c>
      <c r="D10" s="15">
        <f t="shared" si="0"/>
        <v>355.5790926501946</v>
      </c>
      <c r="E10" s="15">
        <v>0.30995388131990464</v>
      </c>
      <c r="F10" s="2"/>
    </row>
    <row r="11" spans="1:6" ht="60">
      <c r="A11" s="13">
        <v>4</v>
      </c>
      <c r="B11" s="14" t="s">
        <v>13</v>
      </c>
      <c r="C11" s="14" t="s">
        <v>14</v>
      </c>
      <c r="D11" s="15">
        <f t="shared" si="0"/>
        <v>1882.5407074676978</v>
      </c>
      <c r="E11" s="15">
        <v>1.6409873670394857</v>
      </c>
      <c r="F11" s="2"/>
    </row>
    <row r="12" spans="1:6" ht="15">
      <c r="A12" s="13">
        <v>5</v>
      </c>
      <c r="B12" s="14" t="s">
        <v>15</v>
      </c>
      <c r="C12" s="17" t="s">
        <v>16</v>
      </c>
      <c r="D12" s="15">
        <f t="shared" si="0"/>
        <v>16.900927766515434</v>
      </c>
      <c r="E12" s="15">
        <v>0.014732328945707316</v>
      </c>
      <c r="F12" s="2"/>
    </row>
    <row r="13" spans="1:6" ht="15">
      <c r="A13" s="13">
        <v>6</v>
      </c>
      <c r="B13" s="14" t="s">
        <v>17</v>
      </c>
      <c r="C13" s="17" t="s">
        <v>18</v>
      </c>
      <c r="D13" s="15">
        <f t="shared" si="0"/>
        <v>205.67600973863077</v>
      </c>
      <c r="E13" s="15">
        <v>0.1792852246675652</v>
      </c>
      <c r="F13" s="2"/>
    </row>
    <row r="14" spans="1:7" ht="15">
      <c r="A14" s="13">
        <v>7</v>
      </c>
      <c r="B14" s="17" t="s">
        <v>19</v>
      </c>
      <c r="C14" s="17" t="s">
        <v>20</v>
      </c>
      <c r="D14" s="15">
        <f t="shared" si="0"/>
        <v>14.450554472460038</v>
      </c>
      <c r="E14" s="15">
        <v>0.012596368961349406</v>
      </c>
      <c r="F14" s="18"/>
      <c r="G14" s="19"/>
    </row>
    <row r="15" spans="1:7" ht="15">
      <c r="A15" s="97" t="s">
        <v>21</v>
      </c>
      <c r="B15" s="98"/>
      <c r="C15" s="99"/>
      <c r="D15" s="11">
        <f>SUM(D16:D18)</f>
        <v>1324.8618983241126</v>
      </c>
      <c r="E15" s="11">
        <f>SUM(E16:E18)</f>
        <v>1.1548656714819674</v>
      </c>
      <c r="F15" s="20"/>
      <c r="G15" s="19"/>
    </row>
    <row r="16" spans="1:7" ht="15.75" customHeight="1">
      <c r="A16" s="13">
        <v>8</v>
      </c>
      <c r="B16" s="7" t="s">
        <v>22</v>
      </c>
      <c r="C16" s="14" t="s">
        <v>23</v>
      </c>
      <c r="D16" s="15">
        <f>E16*$D$2*12</f>
        <v>926.3613342398103</v>
      </c>
      <c r="E16" s="21">
        <v>0.8074976762899324</v>
      </c>
      <c r="F16" s="18"/>
      <c r="G16" s="19"/>
    </row>
    <row r="17" spans="1:7" ht="15.75" customHeight="1">
      <c r="A17" s="13">
        <v>9</v>
      </c>
      <c r="B17" s="7" t="s">
        <v>115</v>
      </c>
      <c r="C17" s="14" t="s">
        <v>23</v>
      </c>
      <c r="D17" s="15">
        <f>E17*$D$2*12</f>
        <v>312.34896000000003</v>
      </c>
      <c r="E17" s="56">
        <v>0.2722707112970712</v>
      </c>
      <c r="F17" s="18"/>
      <c r="G17" s="19"/>
    </row>
    <row r="18" spans="1:7" ht="30">
      <c r="A18" s="13">
        <v>10</v>
      </c>
      <c r="B18" s="17" t="s">
        <v>24</v>
      </c>
      <c r="C18" s="17" t="s">
        <v>25</v>
      </c>
      <c r="D18" s="15">
        <f>E18*$D$2*12</f>
        <v>86.15160408430233</v>
      </c>
      <c r="E18" s="15">
        <v>0.07509728389496369</v>
      </c>
      <c r="F18" s="18"/>
      <c r="G18" s="19"/>
    </row>
    <row r="19" spans="1:7" ht="28.5" customHeight="1">
      <c r="A19" s="97" t="s">
        <v>26</v>
      </c>
      <c r="B19" s="100"/>
      <c r="C19" s="101"/>
      <c r="D19" s="22">
        <f>SUM(D20:D23)</f>
        <v>412.1689263342505</v>
      </c>
      <c r="E19" s="22">
        <f>SUM(E20:E23)</f>
        <v>0.3592825369022407</v>
      </c>
      <c r="F19" s="18"/>
      <c r="G19" s="19"/>
    </row>
    <row r="20" spans="1:7" ht="30">
      <c r="A20" s="13">
        <v>11</v>
      </c>
      <c r="B20" s="17" t="s">
        <v>27</v>
      </c>
      <c r="C20" s="17" t="s">
        <v>20</v>
      </c>
      <c r="D20" s="15">
        <f>E20*12*$D$2</f>
        <v>230.5577300535853</v>
      </c>
      <c r="E20" s="16">
        <v>0.20097431141351577</v>
      </c>
      <c r="F20" s="12"/>
      <c r="G20" s="23"/>
    </row>
    <row r="21" spans="1:7" ht="15">
      <c r="A21" s="13">
        <v>12</v>
      </c>
      <c r="B21" s="17" t="s">
        <v>85</v>
      </c>
      <c r="C21" s="17" t="s">
        <v>20</v>
      </c>
      <c r="D21" s="15">
        <f>E21*12*$D$2</f>
        <v>13.636812015927083</v>
      </c>
      <c r="E21" s="16">
        <v>0.011887039762837415</v>
      </c>
      <c r="F21" s="24"/>
      <c r="G21" s="19"/>
    </row>
    <row r="22" spans="1:6" ht="30">
      <c r="A22" s="13">
        <v>13</v>
      </c>
      <c r="B22" s="17" t="s">
        <v>29</v>
      </c>
      <c r="C22" s="17" t="s">
        <v>20</v>
      </c>
      <c r="D22" s="15">
        <f>E22*12*$D$2</f>
        <v>83.29821777054691</v>
      </c>
      <c r="E22" s="16">
        <v>0.07261002246386587</v>
      </c>
      <c r="F22" s="2"/>
    </row>
    <row r="23" spans="1:6" ht="75">
      <c r="A23" s="13">
        <v>14</v>
      </c>
      <c r="B23" s="17" t="s">
        <v>63</v>
      </c>
      <c r="C23" s="17" t="s">
        <v>20</v>
      </c>
      <c r="D23" s="15">
        <f>E23*12*$D$2</f>
        <v>84.67616649419122</v>
      </c>
      <c r="E23" s="15">
        <v>0.07381116326202164</v>
      </c>
      <c r="F23" s="2"/>
    </row>
    <row r="24" spans="1:6" ht="15">
      <c r="A24" s="95" t="s">
        <v>31</v>
      </c>
      <c r="B24" s="96"/>
      <c r="C24" s="96"/>
      <c r="D24" s="25">
        <f>SUM(D25:D26)</f>
        <v>1783.4204960987856</v>
      </c>
      <c r="E24" s="25">
        <f>SUM(E25:E26)</f>
        <v>1.5545855091516614</v>
      </c>
      <c r="F24" s="2"/>
    </row>
    <row r="25" spans="1:6" ht="75">
      <c r="A25" s="13">
        <v>15</v>
      </c>
      <c r="B25" s="17" t="s">
        <v>82</v>
      </c>
      <c r="C25" s="17" t="s">
        <v>20</v>
      </c>
      <c r="D25" s="15">
        <f>E25*12*$D$2</f>
        <v>222.46857587196914</v>
      </c>
      <c r="E25" s="15">
        <v>0.19392309612270672</v>
      </c>
      <c r="F25" s="2"/>
    </row>
    <row r="26" spans="1:6" ht="75">
      <c r="A26" s="13">
        <v>16</v>
      </c>
      <c r="B26" s="17" t="s">
        <v>32</v>
      </c>
      <c r="C26" s="17" t="s">
        <v>33</v>
      </c>
      <c r="D26" s="15">
        <f>E26*12*$D$2</f>
        <v>1560.9519202268166</v>
      </c>
      <c r="E26" s="21">
        <v>1.3606624130289546</v>
      </c>
      <c r="F26" s="2"/>
    </row>
    <row r="27" spans="1:6" ht="15">
      <c r="A27" s="95" t="s">
        <v>34</v>
      </c>
      <c r="B27" s="95"/>
      <c r="C27" s="95"/>
      <c r="D27" s="26">
        <f>SUM(D28)</f>
        <v>274.9266612153878</v>
      </c>
      <c r="E27" s="26">
        <f>SUM(E28)</f>
        <v>0.23965015796320419</v>
      </c>
      <c r="F27" s="2"/>
    </row>
    <row r="28" spans="1:6" ht="15">
      <c r="A28" s="13">
        <v>17</v>
      </c>
      <c r="B28" s="17" t="s">
        <v>35</v>
      </c>
      <c r="C28" s="17" t="s">
        <v>36</v>
      </c>
      <c r="D28" s="15">
        <f>E28*12*$D$2</f>
        <v>274.9266612153878</v>
      </c>
      <c r="E28" s="27">
        <v>0.23965015796320419</v>
      </c>
      <c r="F28" s="2"/>
    </row>
    <row r="29" spans="1:6" ht="15">
      <c r="A29" s="95" t="s">
        <v>37</v>
      </c>
      <c r="B29" s="95"/>
      <c r="C29" s="95"/>
      <c r="D29" s="26">
        <f>SUM(D30:D30)</f>
        <v>67.57396373857571</v>
      </c>
      <c r="E29" s="26">
        <f>SUM(E30:E30)</f>
        <v>0.05890338540670826</v>
      </c>
      <c r="F29" s="2"/>
    </row>
    <row r="30" spans="1:6" ht="30">
      <c r="A30" s="13">
        <v>18</v>
      </c>
      <c r="B30" s="17" t="s">
        <v>38</v>
      </c>
      <c r="C30" s="17" t="s">
        <v>25</v>
      </c>
      <c r="D30" s="15">
        <f>E30*12*$D$2</f>
        <v>67.57396373857571</v>
      </c>
      <c r="E30" s="21">
        <v>0.05890338540670826</v>
      </c>
      <c r="F30" s="2"/>
    </row>
    <row r="31" spans="1:6" ht="15">
      <c r="A31" s="8"/>
      <c r="B31" s="28" t="s">
        <v>39</v>
      </c>
      <c r="C31" s="28"/>
      <c r="D31" s="29">
        <f>+D7+D15+D19+D24+D27+D29</f>
        <v>6658.303439447081</v>
      </c>
      <c r="E31" s="11">
        <f>+E7+E15+E19+E24+E27+E29</f>
        <v>5.8039604597690735</v>
      </c>
      <c r="F31" s="4"/>
    </row>
    <row r="32" spans="1:6" ht="15">
      <c r="A32" s="30"/>
      <c r="B32" s="31"/>
      <c r="C32" s="32"/>
      <c r="D32" s="84"/>
      <c r="E32" s="34"/>
      <c r="F32" s="2"/>
    </row>
    <row r="33" spans="1:6" ht="15">
      <c r="A33" s="35"/>
      <c r="B33" s="35"/>
      <c r="C33" s="35"/>
      <c r="D33" s="35"/>
      <c r="E33" s="35"/>
      <c r="F33" s="36"/>
    </row>
    <row r="34" spans="1:6" ht="105">
      <c r="A34" s="10" t="s">
        <v>40</v>
      </c>
      <c r="B34" s="10" t="s">
        <v>41</v>
      </c>
      <c r="C34" s="10" t="s">
        <v>42</v>
      </c>
      <c r="D34" s="10" t="s">
        <v>43</v>
      </c>
      <c r="E34" s="10" t="s">
        <v>44</v>
      </c>
      <c r="F34" s="10" t="s">
        <v>45</v>
      </c>
    </row>
    <row r="35" spans="1:6" ht="15">
      <c r="A35" s="10">
        <v>1</v>
      </c>
      <c r="B35" s="82" t="s">
        <v>116</v>
      </c>
      <c r="C35" s="10" t="s">
        <v>74</v>
      </c>
      <c r="D35" s="88">
        <f>700.54*5</f>
        <v>3502.7</v>
      </c>
      <c r="E35" s="37">
        <f>D35/12/$D$2</f>
        <v>3.053260111576011</v>
      </c>
      <c r="F35" s="38">
        <v>1</v>
      </c>
    </row>
    <row r="36" spans="1:6" ht="15">
      <c r="A36" s="10"/>
      <c r="B36" s="83" t="s">
        <v>46</v>
      </c>
      <c r="C36" s="9"/>
      <c r="D36" s="85">
        <f>SUM(D35:D35)</f>
        <v>3502.7</v>
      </c>
      <c r="E36" s="39">
        <f>SUM(E35:E35)</f>
        <v>3.053260111576011</v>
      </c>
      <c r="F36" s="40"/>
    </row>
    <row r="37" spans="1:6" ht="15">
      <c r="A37" s="30"/>
      <c r="B37" s="31"/>
      <c r="C37" s="41"/>
      <c r="D37" s="41"/>
      <c r="E37" s="41"/>
      <c r="F37" s="41"/>
    </row>
    <row r="38" spans="1:6" ht="15">
      <c r="A38" s="30"/>
      <c r="B38" s="31"/>
      <c r="C38" s="41"/>
      <c r="D38" s="41"/>
      <c r="E38" s="41"/>
      <c r="F38" s="41"/>
    </row>
    <row r="39" spans="1:6" ht="15">
      <c r="A39" s="30"/>
      <c r="B39" s="31"/>
      <c r="C39" s="41"/>
      <c r="D39" s="41"/>
      <c r="E39" s="41"/>
      <c r="F39" s="41"/>
    </row>
    <row r="40" spans="1:6" ht="29.25">
      <c r="A40" s="30"/>
      <c r="B40" s="31" t="s">
        <v>47</v>
      </c>
      <c r="C40" s="42">
        <f>D31+D36</f>
        <v>10161.00343944708</v>
      </c>
      <c r="D40" s="42"/>
      <c r="E40" s="42"/>
      <c r="F40" s="41"/>
    </row>
    <row r="41" spans="1:6" ht="15">
      <c r="A41" s="30"/>
      <c r="B41" s="31" t="s">
        <v>48</v>
      </c>
      <c r="C41" s="43">
        <f>E31+E36</f>
        <v>8.857220571345085</v>
      </c>
      <c r="D41" s="41"/>
      <c r="E41" s="41"/>
      <c r="F41" s="41"/>
    </row>
    <row r="42" spans="1:6" ht="15">
      <c r="A42" s="30"/>
      <c r="B42" s="31"/>
      <c r="C42" s="43"/>
      <c r="D42" s="41"/>
      <c r="E42" s="41"/>
      <c r="F42" s="41"/>
    </row>
    <row r="43" spans="1:6" ht="15">
      <c r="A43" s="2"/>
      <c r="B43" s="2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  <row r="45" spans="1:6" ht="33" customHeight="1">
      <c r="A45" s="102" t="s">
        <v>49</v>
      </c>
      <c r="B45" s="102"/>
      <c r="C45" s="102"/>
      <c r="D45" s="102"/>
      <c r="E45" s="102"/>
      <c r="F45" s="102"/>
    </row>
    <row r="46" spans="1:6" ht="15">
      <c r="A46" s="1"/>
      <c r="B46" s="1"/>
      <c r="C46" s="1"/>
      <c r="D46" s="2"/>
      <c r="E46" s="2"/>
      <c r="F46" s="2"/>
    </row>
    <row r="47" spans="1:6" ht="71.25">
      <c r="A47" s="7"/>
      <c r="B47" s="8" t="s">
        <v>2</v>
      </c>
      <c r="C47" s="8" t="s">
        <v>3</v>
      </c>
      <c r="D47" s="8" t="s">
        <v>4</v>
      </c>
      <c r="E47" s="8" t="s">
        <v>5</v>
      </c>
      <c r="F47" s="2"/>
    </row>
    <row r="48" spans="1:5" ht="30" customHeight="1">
      <c r="A48" s="103" t="s">
        <v>50</v>
      </c>
      <c r="B48" s="103"/>
      <c r="C48" s="103"/>
      <c r="D48" s="11">
        <f>F49+D49</f>
        <v>14.512080000000001</v>
      </c>
      <c r="E48" s="11">
        <f>+E49</f>
        <v>0.012650000000000002</v>
      </c>
    </row>
    <row r="49" spans="1:5" ht="30">
      <c r="A49" s="13">
        <v>1</v>
      </c>
      <c r="B49" s="44" t="s">
        <v>51</v>
      </c>
      <c r="C49" s="44" t="s">
        <v>52</v>
      </c>
      <c r="D49" s="15">
        <f>E49*12*$D$2</f>
        <v>14.512080000000001</v>
      </c>
      <c r="E49" s="45">
        <v>0.012650000000000002</v>
      </c>
    </row>
    <row r="50" spans="1:5" ht="30" customHeight="1">
      <c r="A50" s="103" t="s">
        <v>53</v>
      </c>
      <c r="B50" s="103"/>
      <c r="C50" s="103"/>
      <c r="D50" s="11">
        <f>D51+D52+D53</f>
        <v>857.9649576626837</v>
      </c>
      <c r="E50" s="11">
        <f>E51+E52+E53</f>
        <v>0.747877403820331</v>
      </c>
    </row>
    <row r="51" spans="1:5" ht="45" customHeight="1">
      <c r="A51" s="13">
        <v>2</v>
      </c>
      <c r="B51" s="44" t="s">
        <v>54</v>
      </c>
      <c r="C51" s="44" t="s">
        <v>55</v>
      </c>
      <c r="D51" s="15">
        <f>E51*$D$2*12</f>
        <v>29.024160000000002</v>
      </c>
      <c r="E51" s="45">
        <v>0.025300000000000003</v>
      </c>
    </row>
    <row r="52" spans="1:5" ht="30">
      <c r="A52" s="13">
        <v>3</v>
      </c>
      <c r="B52" s="46" t="s">
        <v>7</v>
      </c>
      <c r="C52" s="46" t="s">
        <v>56</v>
      </c>
      <c r="D52" s="15">
        <f>E52*$D$2*12</f>
        <v>746.6703937672313</v>
      </c>
      <c r="E52" s="45">
        <v>0.6508633139533049</v>
      </c>
    </row>
    <row r="53" spans="1:5" ht="30">
      <c r="A53" s="13">
        <v>4</v>
      </c>
      <c r="B53" s="47" t="s">
        <v>57</v>
      </c>
      <c r="C53" s="7" t="s">
        <v>80</v>
      </c>
      <c r="D53" s="15">
        <f>E53*$D$2*12</f>
        <v>82.2704038954523</v>
      </c>
      <c r="E53" s="16">
        <v>0.07171408986702607</v>
      </c>
    </row>
    <row r="54" spans="1:6" ht="15">
      <c r="A54" s="8"/>
      <c r="B54" s="28" t="s">
        <v>39</v>
      </c>
      <c r="C54" s="28"/>
      <c r="D54" s="29">
        <f>D48+D50</f>
        <v>872.4770376626836</v>
      </c>
      <c r="E54" s="11">
        <f>E48+E50</f>
        <v>0.760527403820331</v>
      </c>
      <c r="F54" s="4"/>
    </row>
    <row r="55" spans="1:6" ht="15">
      <c r="A55" s="2"/>
      <c r="B55" s="2"/>
      <c r="C55" s="2"/>
      <c r="D55" s="2"/>
      <c r="E55" s="2"/>
      <c r="F55" s="2"/>
    </row>
    <row r="56" spans="1:6" ht="15">
      <c r="A56" s="35"/>
      <c r="B56" s="35"/>
      <c r="C56" s="35"/>
      <c r="D56" s="35"/>
      <c r="E56" s="35"/>
      <c r="F56" s="36"/>
    </row>
    <row r="57" spans="1:6" ht="105">
      <c r="A57" s="10" t="s">
        <v>40</v>
      </c>
      <c r="B57" s="10" t="s">
        <v>41</v>
      </c>
      <c r="C57" s="10" t="s">
        <v>42</v>
      </c>
      <c r="D57" s="10" t="s">
        <v>43</v>
      </c>
      <c r="E57" s="10" t="s">
        <v>58</v>
      </c>
      <c r="F57" s="10" t="s">
        <v>45</v>
      </c>
    </row>
    <row r="58" spans="1:6" ht="15">
      <c r="A58" s="10">
        <v>1</v>
      </c>
      <c r="B58" s="82" t="s">
        <v>116</v>
      </c>
      <c r="C58" s="10" t="s">
        <v>74</v>
      </c>
      <c r="D58" s="88">
        <f>700.54*5</f>
        <v>3502.7</v>
      </c>
      <c r="E58" s="48">
        <f>D58/12/$D$2</f>
        <v>3.053260111576011</v>
      </c>
      <c r="F58" s="38">
        <v>1</v>
      </c>
    </row>
    <row r="59" spans="1:6" ht="15">
      <c r="A59" s="49"/>
      <c r="B59" s="49" t="s">
        <v>59</v>
      </c>
      <c r="C59" s="49"/>
      <c r="D59" s="50">
        <f>SUM(D58:D58)</f>
        <v>3502.7</v>
      </c>
      <c r="E59" s="51">
        <f>SUM(E58:E58)</f>
        <v>3.053260111576011</v>
      </c>
      <c r="F59" s="49"/>
    </row>
    <row r="63" spans="2:3" ht="43.5">
      <c r="B63" s="31" t="s">
        <v>113</v>
      </c>
      <c r="C63" s="81">
        <f>C40</f>
        <v>10161.00343944708</v>
      </c>
    </row>
  </sheetData>
  <sheetProtection/>
  <mergeCells count="11">
    <mergeCell ref="A4:E4"/>
    <mergeCell ref="A7:C7"/>
    <mergeCell ref="A15:C15"/>
    <mergeCell ref="A19:C19"/>
    <mergeCell ref="A1:E1"/>
    <mergeCell ref="A48:C48"/>
    <mergeCell ref="A50:C50"/>
    <mergeCell ref="A24:C24"/>
    <mergeCell ref="A27:C27"/>
    <mergeCell ref="A29:C29"/>
    <mergeCell ref="A45:F4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zoomScale="97" zoomScaleNormal="97" zoomScalePageLayoutView="0" workbookViewId="0" topLeftCell="A37">
      <selection activeCell="E46" sqref="E46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146</v>
      </c>
      <c r="B1" s="102"/>
      <c r="C1" s="102"/>
      <c r="D1" s="102"/>
      <c r="E1" s="102"/>
      <c r="F1" s="2"/>
    </row>
    <row r="2" spans="1:6" ht="39" customHeight="1">
      <c r="A2" s="2"/>
      <c r="B2" s="1" t="s">
        <v>81</v>
      </c>
      <c r="C2" s="3"/>
      <c r="D2" s="53">
        <v>76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30.75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7" ht="15">
      <c r="A7" s="97" t="s">
        <v>66</v>
      </c>
      <c r="B7" s="98"/>
      <c r="C7" s="99"/>
      <c r="D7" s="11">
        <f>SUM(D8:D10)</f>
        <v>2038.1206054900954</v>
      </c>
      <c r="E7" s="11">
        <f>SUM(E8:E10)</f>
        <v>2.234781365668964</v>
      </c>
      <c r="F7" s="20"/>
      <c r="G7" s="19"/>
    </row>
    <row r="8" spans="1:7" ht="15.75" customHeight="1">
      <c r="A8" s="13">
        <v>1</v>
      </c>
      <c r="B8" s="7" t="s">
        <v>22</v>
      </c>
      <c r="C8" s="14" t="s">
        <v>23</v>
      </c>
      <c r="D8" s="15">
        <f>E8*$D$2*12</f>
        <v>1340.7875988015512</v>
      </c>
      <c r="E8" s="21">
        <v>1.4701618407911745</v>
      </c>
      <c r="F8" s="18"/>
      <c r="G8" s="19"/>
    </row>
    <row r="9" spans="1:7" ht="15.75" customHeight="1">
      <c r="A9" s="13">
        <v>2</v>
      </c>
      <c r="B9" s="7" t="s">
        <v>115</v>
      </c>
      <c r="C9" s="14" t="s">
        <v>23</v>
      </c>
      <c r="D9" s="15">
        <f>E9*$D$2*12</f>
        <v>572.6397600000001</v>
      </c>
      <c r="E9" s="56">
        <v>0.6278944736842107</v>
      </c>
      <c r="F9" s="18"/>
      <c r="G9" s="19"/>
    </row>
    <row r="10" spans="1:7" ht="30">
      <c r="A10" s="13">
        <v>3</v>
      </c>
      <c r="B10" s="17" t="s">
        <v>24</v>
      </c>
      <c r="C10" s="17" t="s">
        <v>25</v>
      </c>
      <c r="D10" s="15">
        <f>E10*$D$2*12</f>
        <v>124.69324668854406</v>
      </c>
      <c r="E10" s="15">
        <v>0.136725051193579</v>
      </c>
      <c r="F10" s="18"/>
      <c r="G10" s="19"/>
    </row>
    <row r="11" spans="1:7" ht="15">
      <c r="A11" s="97" t="s">
        <v>67</v>
      </c>
      <c r="B11" s="100"/>
      <c r="C11" s="101"/>
      <c r="D11" s="22">
        <f>SUM(D12:D12)</f>
        <v>31.75045931226917</v>
      </c>
      <c r="E11" s="22">
        <f>SUM(E12:E12)</f>
        <v>0.03481410012310216</v>
      </c>
      <c r="F11" s="18"/>
      <c r="G11" s="19"/>
    </row>
    <row r="12" spans="1:6" ht="60">
      <c r="A12" s="13">
        <v>4</v>
      </c>
      <c r="B12" s="17" t="s">
        <v>63</v>
      </c>
      <c r="C12" s="17" t="s">
        <v>20</v>
      </c>
      <c r="D12" s="15">
        <f>E12*12*$D$2</f>
        <v>31.75045931226917</v>
      </c>
      <c r="E12" s="15">
        <v>0.03481410012310216</v>
      </c>
      <c r="F12" s="2"/>
    </row>
    <row r="13" spans="1:6" ht="15">
      <c r="A13" s="95" t="s">
        <v>68</v>
      </c>
      <c r="B13" s="96"/>
      <c r="C13" s="96"/>
      <c r="D13" s="25">
        <f>SUM(D14:D15)</f>
        <v>1426.5914080300213</v>
      </c>
      <c r="E13" s="25">
        <f>SUM(E14:E15)</f>
        <v>1.5642449649451988</v>
      </c>
      <c r="F13" s="2"/>
    </row>
    <row r="14" spans="1:6" ht="60">
      <c r="A14" s="13">
        <v>5</v>
      </c>
      <c r="B14" s="17" t="s">
        <v>82</v>
      </c>
      <c r="C14" s="17" t="s">
        <v>20</v>
      </c>
      <c r="D14" s="15">
        <f>E14*12*$D$2</f>
        <v>213.58610267908884</v>
      </c>
      <c r="E14" s="15">
        <v>0.23419528802531672</v>
      </c>
      <c r="F14" s="2"/>
    </row>
    <row r="15" spans="1:6" ht="75">
      <c r="A15" s="13">
        <v>6</v>
      </c>
      <c r="B15" s="17" t="s">
        <v>32</v>
      </c>
      <c r="C15" s="17" t="s">
        <v>33</v>
      </c>
      <c r="D15" s="15">
        <f>E15*12*$D$2</f>
        <v>1213.0053053509325</v>
      </c>
      <c r="E15" s="21">
        <v>1.3300496769198822</v>
      </c>
      <c r="F15" s="2"/>
    </row>
    <row r="16" spans="1:6" ht="15">
      <c r="A16" s="95" t="s">
        <v>69</v>
      </c>
      <c r="B16" s="95"/>
      <c r="C16" s="95"/>
      <c r="D16" s="26">
        <f>SUM(D17)</f>
        <v>303.368189629974</v>
      </c>
      <c r="E16" s="26">
        <f>SUM(E17)</f>
        <v>0.33264055880479604</v>
      </c>
      <c r="F16" s="2"/>
    </row>
    <row r="17" spans="1:6" ht="15">
      <c r="A17" s="13">
        <v>7</v>
      </c>
      <c r="B17" s="17" t="s">
        <v>35</v>
      </c>
      <c r="C17" s="17" t="s">
        <v>36</v>
      </c>
      <c r="D17" s="15">
        <f>E17*12*$D$2</f>
        <v>303.368189629974</v>
      </c>
      <c r="E17" s="27">
        <v>0.33264055880479604</v>
      </c>
      <c r="F17" s="2"/>
    </row>
    <row r="18" spans="1:6" ht="15">
      <c r="A18" s="8"/>
      <c r="B18" s="28" t="s">
        <v>39</v>
      </c>
      <c r="C18" s="28"/>
      <c r="D18" s="11">
        <f>D7+D11+D13+D16</f>
        <v>3799.8306624623597</v>
      </c>
      <c r="E18" s="11">
        <f>E7+E11+E13+E16</f>
        <v>4.166480989542061</v>
      </c>
      <c r="F18" s="4"/>
    </row>
    <row r="19" spans="1:6" ht="15">
      <c r="A19" s="30"/>
      <c r="B19" s="31"/>
      <c r="C19" s="32"/>
      <c r="D19" s="33"/>
      <c r="E19" s="34"/>
      <c r="F19" s="2"/>
    </row>
    <row r="20" spans="1:6" ht="15">
      <c r="A20" s="30"/>
      <c r="B20" s="31"/>
      <c r="C20" s="32"/>
      <c r="D20" s="33"/>
      <c r="E20" s="34"/>
      <c r="F20" s="2"/>
    </row>
    <row r="21" spans="1:6" ht="105">
      <c r="A21" s="10" t="s">
        <v>40</v>
      </c>
      <c r="B21" s="10" t="s">
        <v>41</v>
      </c>
      <c r="C21" s="10" t="s">
        <v>42</v>
      </c>
      <c r="D21" s="10" t="s">
        <v>43</v>
      </c>
      <c r="E21" s="10" t="s">
        <v>44</v>
      </c>
      <c r="F21" s="10" t="s">
        <v>45</v>
      </c>
    </row>
    <row r="22" spans="1:6" ht="15">
      <c r="A22" s="10">
        <v>1</v>
      </c>
      <c r="B22" s="82" t="s">
        <v>116</v>
      </c>
      <c r="C22" s="10" t="s">
        <v>138</v>
      </c>
      <c r="D22" s="88">
        <f>700.54*4</f>
        <v>2802.16</v>
      </c>
      <c r="E22" s="37">
        <f>D22/12/$D$2</f>
        <v>3.0725438596491226</v>
      </c>
      <c r="F22" s="38">
        <v>1</v>
      </c>
    </row>
    <row r="23" spans="1:6" ht="15">
      <c r="A23" s="10"/>
      <c r="B23" s="60" t="s">
        <v>59</v>
      </c>
      <c r="C23" s="9"/>
      <c r="D23" s="74">
        <f>SUM(D22:D22)</f>
        <v>2802.16</v>
      </c>
      <c r="E23" s="39">
        <f>SUM(E22:E22)</f>
        <v>3.0725438596491226</v>
      </c>
      <c r="F23" s="40"/>
    </row>
    <row r="24" spans="1:6" ht="15">
      <c r="A24" s="30"/>
      <c r="B24" s="31"/>
      <c r="C24" s="32"/>
      <c r="D24" s="33"/>
      <c r="E24" s="34"/>
      <c r="F24" s="2"/>
    </row>
    <row r="25" spans="1:6" ht="15">
      <c r="A25" s="30"/>
      <c r="B25" s="31"/>
      <c r="C25" s="32"/>
      <c r="D25" s="33"/>
      <c r="E25" s="34"/>
      <c r="F25" s="2"/>
    </row>
    <row r="26" spans="1:6" ht="15">
      <c r="A26" s="30"/>
      <c r="B26" s="31"/>
      <c r="C26" s="32"/>
      <c r="D26" s="33"/>
      <c r="E26" s="34"/>
      <c r="F26" s="2"/>
    </row>
    <row r="27" spans="1:6" ht="29.25">
      <c r="A27" s="30"/>
      <c r="B27" s="31" t="s">
        <v>47</v>
      </c>
      <c r="C27" s="42">
        <f>D18+D23</f>
        <v>6601.99066246236</v>
      </c>
      <c r="D27" s="42"/>
      <c r="E27" s="42"/>
      <c r="F27" s="41"/>
    </row>
    <row r="28" spans="1:6" ht="15">
      <c r="A28" s="30"/>
      <c r="B28" s="31" t="s">
        <v>48</v>
      </c>
      <c r="C28" s="43">
        <f>E18+E23</f>
        <v>7.239024849191184</v>
      </c>
      <c r="D28" s="41"/>
      <c r="E28" s="41"/>
      <c r="F28" s="41"/>
    </row>
    <row r="29" spans="1:6" ht="15">
      <c r="A29" s="30"/>
      <c r="B29" s="31"/>
      <c r="C29" s="43"/>
      <c r="D29" s="41"/>
      <c r="E29" s="41"/>
      <c r="F29" s="41"/>
    </row>
    <row r="30" spans="1:6" ht="15">
      <c r="A30" s="2"/>
      <c r="B30" s="2"/>
      <c r="C30" s="2"/>
      <c r="D30" s="2"/>
      <c r="E30" s="2"/>
      <c r="F30" s="2"/>
    </row>
    <row r="31" spans="1:6" ht="33" customHeight="1">
      <c r="A31" s="102" t="s">
        <v>49</v>
      </c>
      <c r="B31" s="102"/>
      <c r="C31" s="102"/>
      <c r="D31" s="102"/>
      <c r="E31" s="102"/>
      <c r="F31" s="102"/>
    </row>
    <row r="32" spans="1:6" ht="15">
      <c r="A32" s="1"/>
      <c r="B32" s="1"/>
      <c r="C32" s="1"/>
      <c r="D32" s="2"/>
      <c r="E32" s="2"/>
      <c r="F32" s="2"/>
    </row>
    <row r="33" spans="1:6" ht="71.25">
      <c r="A33" s="7"/>
      <c r="B33" s="8" t="s">
        <v>2</v>
      </c>
      <c r="C33" s="8" t="s">
        <v>3</v>
      </c>
      <c r="D33" s="8" t="s">
        <v>4</v>
      </c>
      <c r="E33" s="8" t="s">
        <v>5</v>
      </c>
      <c r="F33" s="2"/>
    </row>
    <row r="34" spans="1:5" ht="30.75" customHeight="1">
      <c r="A34" s="103" t="s">
        <v>50</v>
      </c>
      <c r="B34" s="103"/>
      <c r="C34" s="103"/>
      <c r="D34" s="11">
        <f>D35</f>
        <v>11.536800000000001</v>
      </c>
      <c r="E34" s="11">
        <f>E35</f>
        <v>0.012650000000000002</v>
      </c>
    </row>
    <row r="35" spans="1:5" ht="30">
      <c r="A35" s="13">
        <v>1</v>
      </c>
      <c r="B35" s="44" t="s">
        <v>51</v>
      </c>
      <c r="C35" s="44" t="s">
        <v>52</v>
      </c>
      <c r="D35" s="15">
        <f>E35*12*$D$2</f>
        <v>11.536800000000001</v>
      </c>
      <c r="E35" s="45">
        <v>0.012650000000000002</v>
      </c>
    </row>
    <row r="36" spans="1:5" ht="30" customHeight="1">
      <c r="A36" s="103" t="s">
        <v>53</v>
      </c>
      <c r="B36" s="103"/>
      <c r="C36" s="103"/>
      <c r="D36" s="11">
        <f>D37+D38</f>
        <v>92.29440000000001</v>
      </c>
      <c r="E36" s="11">
        <f>E37+E38</f>
        <v>0.10120000000000001</v>
      </c>
    </row>
    <row r="37" spans="1:5" ht="28.5" customHeight="1">
      <c r="A37" s="13">
        <v>2</v>
      </c>
      <c r="B37" s="44" t="s">
        <v>54</v>
      </c>
      <c r="C37" s="44" t="s">
        <v>55</v>
      </c>
      <c r="D37" s="15">
        <f>E37*$D$2*12</f>
        <v>23.073600000000003</v>
      </c>
      <c r="E37" s="45">
        <v>0.025300000000000003</v>
      </c>
    </row>
    <row r="38" spans="1:5" ht="15">
      <c r="A38" s="13">
        <v>3</v>
      </c>
      <c r="B38" s="47" t="s">
        <v>57</v>
      </c>
      <c r="C38" s="7" t="s">
        <v>52</v>
      </c>
      <c r="D38" s="15">
        <f>E38*$D$2*12</f>
        <v>69.22080000000001</v>
      </c>
      <c r="E38" s="16">
        <v>0.07590000000000001</v>
      </c>
    </row>
    <row r="39" spans="1:6" ht="15">
      <c r="A39" s="8"/>
      <c r="B39" s="28" t="s">
        <v>39</v>
      </c>
      <c r="C39" s="28"/>
      <c r="D39" s="29">
        <f>D34+D36</f>
        <v>103.83120000000001</v>
      </c>
      <c r="E39" s="11">
        <f>E34+E36</f>
        <v>0.11385</v>
      </c>
      <c r="F39" s="4"/>
    </row>
    <row r="40" spans="1:6" ht="15">
      <c r="A40" s="2"/>
      <c r="B40" s="2"/>
      <c r="C40" s="2"/>
      <c r="D40" s="2"/>
      <c r="E40" s="2"/>
      <c r="F40" s="2"/>
    </row>
    <row r="41" spans="1:6" ht="15">
      <c r="A41" s="35"/>
      <c r="B41" s="35"/>
      <c r="C41" s="35"/>
      <c r="D41" s="35"/>
      <c r="E41" s="35"/>
      <c r="F41" s="36"/>
    </row>
    <row r="42" spans="1:6" ht="105">
      <c r="A42" s="10" t="s">
        <v>40</v>
      </c>
      <c r="B42" s="10" t="s">
        <v>41</v>
      </c>
      <c r="C42" s="10" t="s">
        <v>42</v>
      </c>
      <c r="D42" s="10" t="s">
        <v>43</v>
      </c>
      <c r="E42" s="10" t="s">
        <v>58</v>
      </c>
      <c r="F42" s="10" t="s">
        <v>45</v>
      </c>
    </row>
    <row r="43" spans="1:6" ht="15">
      <c r="A43" s="10">
        <v>1</v>
      </c>
      <c r="B43" s="82" t="s">
        <v>116</v>
      </c>
      <c r="C43" s="10" t="s">
        <v>138</v>
      </c>
      <c r="D43" s="88">
        <f>700.54*4</f>
        <v>2802.16</v>
      </c>
      <c r="E43" s="37">
        <f>D43/12/$D$2</f>
        <v>3.0725438596491226</v>
      </c>
      <c r="F43" s="38">
        <v>1</v>
      </c>
    </row>
    <row r="44" spans="1:6" ht="15">
      <c r="A44" s="49"/>
      <c r="B44" s="49" t="s">
        <v>59</v>
      </c>
      <c r="C44" s="49"/>
      <c r="D44" s="50">
        <f>SUM(D43:D43)</f>
        <v>2802.16</v>
      </c>
      <c r="E44" s="51">
        <f>SUM(E43:E43)</f>
        <v>3.0725438596491226</v>
      </c>
      <c r="F44" s="49"/>
    </row>
    <row r="48" spans="2:3" ht="29.25">
      <c r="B48" s="31" t="s">
        <v>147</v>
      </c>
      <c r="C48" s="81">
        <f>C27</f>
        <v>6601.99066246236</v>
      </c>
    </row>
  </sheetData>
  <sheetProtection/>
  <mergeCells count="9">
    <mergeCell ref="A1:E1"/>
    <mergeCell ref="A36:C36"/>
    <mergeCell ref="A16:C16"/>
    <mergeCell ref="A31:F31"/>
    <mergeCell ref="A34:C34"/>
    <mergeCell ref="A7:C7"/>
    <mergeCell ref="A4:E4"/>
    <mergeCell ref="A13:C13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zoomScale="97" zoomScaleNormal="97" zoomScalePageLayoutView="0" workbookViewId="0" topLeftCell="A40">
      <selection activeCell="C47" sqref="C47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148</v>
      </c>
      <c r="B1" s="102"/>
      <c r="C1" s="102"/>
      <c r="D1" s="102"/>
      <c r="E1" s="102"/>
      <c r="F1" s="2"/>
    </row>
    <row r="2" spans="1:6" ht="39" customHeight="1">
      <c r="A2" s="2"/>
      <c r="B2" s="1" t="s">
        <v>83</v>
      </c>
      <c r="C2" s="3"/>
      <c r="D2" s="53">
        <v>55.9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30.75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7" ht="15">
      <c r="A7" s="97" t="s">
        <v>66</v>
      </c>
      <c r="B7" s="98"/>
      <c r="C7" s="99"/>
      <c r="D7" s="11">
        <f>SUM(D8:D10)</f>
        <v>1497.5688303267261</v>
      </c>
      <c r="E7" s="11">
        <f>SUM(E8:E10)</f>
        <v>2.232511673116765</v>
      </c>
      <c r="F7" s="20"/>
      <c r="G7" s="19"/>
    </row>
    <row r="8" spans="1:7" ht="15.75" customHeight="1">
      <c r="A8" s="13">
        <v>1</v>
      </c>
      <c r="B8" s="7" t="s">
        <v>22</v>
      </c>
      <c r="C8" s="14" t="s">
        <v>23</v>
      </c>
      <c r="D8" s="15">
        <f>E8*$D$2*12</f>
        <v>893.8583992010301</v>
      </c>
      <c r="E8" s="21">
        <v>1.332525937986032</v>
      </c>
      <c r="F8" s="18"/>
      <c r="G8" s="19"/>
    </row>
    <row r="9" spans="1:7" ht="15.75" customHeight="1">
      <c r="A9" s="13">
        <v>2</v>
      </c>
      <c r="B9" s="7" t="s">
        <v>115</v>
      </c>
      <c r="C9" s="14" t="s">
        <v>23</v>
      </c>
      <c r="D9" s="15">
        <f>E9*$D$2*12</f>
        <v>520.5816000000001</v>
      </c>
      <c r="E9" s="56">
        <v>0.7760608228980324</v>
      </c>
      <c r="F9" s="18"/>
      <c r="G9" s="19"/>
    </row>
    <row r="10" spans="1:7" ht="30">
      <c r="A10" s="13">
        <v>3</v>
      </c>
      <c r="B10" s="17" t="s">
        <v>24</v>
      </c>
      <c r="C10" s="17" t="s">
        <v>25</v>
      </c>
      <c r="D10" s="15">
        <f>E10*$D$2*12</f>
        <v>83.12883112569585</v>
      </c>
      <c r="E10" s="15">
        <v>0.12392491223270105</v>
      </c>
      <c r="F10" s="18"/>
      <c r="G10" s="19"/>
    </row>
    <row r="11" spans="1:7" ht="15">
      <c r="A11" s="97" t="s">
        <v>67</v>
      </c>
      <c r="B11" s="100"/>
      <c r="C11" s="101"/>
      <c r="D11" s="22">
        <f>SUM(D12:D12)</f>
        <v>21.166972874846117</v>
      </c>
      <c r="E11" s="22">
        <f>SUM(E12:E12)</f>
        <v>0.031554819431792065</v>
      </c>
      <c r="F11" s="18"/>
      <c r="G11" s="19"/>
    </row>
    <row r="12" spans="1:6" ht="60">
      <c r="A12" s="13">
        <v>4</v>
      </c>
      <c r="B12" s="17" t="s">
        <v>63</v>
      </c>
      <c r="C12" s="17" t="s">
        <v>20</v>
      </c>
      <c r="D12" s="15">
        <f>E12*12*$D$2</f>
        <v>21.166972874846117</v>
      </c>
      <c r="E12" s="15">
        <v>0.031554819431792065</v>
      </c>
      <c r="F12" s="2"/>
    </row>
    <row r="13" spans="1:6" ht="15">
      <c r="A13" s="95" t="s">
        <v>68</v>
      </c>
      <c r="B13" s="96"/>
      <c r="C13" s="96"/>
      <c r="D13" s="25">
        <f>SUM(D14:D15)</f>
        <v>1051.4804949167235</v>
      </c>
      <c r="E13" s="25">
        <f>SUM(E14:E15)</f>
        <v>1.5675022285580253</v>
      </c>
      <c r="F13" s="2"/>
    </row>
    <row r="14" spans="1:6" ht="60">
      <c r="A14" s="13">
        <v>5</v>
      </c>
      <c r="B14" s="17" t="s">
        <v>82</v>
      </c>
      <c r="C14" s="17" t="s">
        <v>20</v>
      </c>
      <c r="D14" s="15">
        <f>E14*12*$D$2</f>
        <v>159.2831716388665</v>
      </c>
      <c r="E14" s="15">
        <v>0.23745255163814324</v>
      </c>
      <c r="F14" s="2"/>
    </row>
    <row r="15" spans="1:6" ht="75">
      <c r="A15" s="13">
        <v>6</v>
      </c>
      <c r="B15" s="17" t="s">
        <v>32</v>
      </c>
      <c r="C15" s="17" t="s">
        <v>33</v>
      </c>
      <c r="D15" s="15">
        <f>E15*12*$D$2</f>
        <v>892.197323277857</v>
      </c>
      <c r="E15" s="21">
        <v>1.3300496769198822</v>
      </c>
      <c r="F15" s="2"/>
    </row>
    <row r="16" spans="1:6" ht="15">
      <c r="A16" s="95" t="s">
        <v>69</v>
      </c>
      <c r="B16" s="95"/>
      <c r="C16" s="95"/>
      <c r="D16" s="26">
        <f>SUM(D17)</f>
        <v>203.38955832763207</v>
      </c>
      <c r="E16" s="26">
        <f>SUM(E17)</f>
        <v>0.30320446977881943</v>
      </c>
      <c r="F16" s="2"/>
    </row>
    <row r="17" spans="1:6" ht="15">
      <c r="A17" s="13">
        <v>7</v>
      </c>
      <c r="B17" s="17" t="s">
        <v>35</v>
      </c>
      <c r="C17" s="17" t="s">
        <v>36</v>
      </c>
      <c r="D17" s="15">
        <f>E17*12*$D$2</f>
        <v>203.38955832763207</v>
      </c>
      <c r="E17" s="27">
        <v>0.30320446977881943</v>
      </c>
      <c r="F17" s="2"/>
    </row>
    <row r="18" spans="1:6" ht="15">
      <c r="A18" s="8"/>
      <c r="B18" s="28" t="s">
        <v>39</v>
      </c>
      <c r="C18" s="28"/>
      <c r="D18" s="11">
        <f>D7+D11+D13+D16</f>
        <v>2773.6058564459277</v>
      </c>
      <c r="E18" s="11">
        <f>E7+E11+E13+E16</f>
        <v>4.134773190885402</v>
      </c>
      <c r="F18" s="4"/>
    </row>
    <row r="19" spans="1:6" ht="15">
      <c r="A19" s="30"/>
      <c r="B19" s="31"/>
      <c r="C19" s="32"/>
      <c r="D19" s="33"/>
      <c r="E19" s="34"/>
      <c r="F19" s="2"/>
    </row>
    <row r="20" spans="1:6" ht="15">
      <c r="A20" s="30"/>
      <c r="B20" s="31"/>
      <c r="C20" s="32"/>
      <c r="D20" s="33"/>
      <c r="E20" s="34"/>
      <c r="F20" s="2"/>
    </row>
    <row r="21" spans="1:6" ht="105">
      <c r="A21" s="10" t="s">
        <v>40</v>
      </c>
      <c r="B21" s="10" t="s">
        <v>41</v>
      </c>
      <c r="C21" s="10" t="s">
        <v>42</v>
      </c>
      <c r="D21" s="10" t="s">
        <v>43</v>
      </c>
      <c r="E21" s="10" t="s">
        <v>44</v>
      </c>
      <c r="F21" s="10" t="s">
        <v>45</v>
      </c>
    </row>
    <row r="22" spans="1:6" ht="15">
      <c r="A22" s="10">
        <v>1</v>
      </c>
      <c r="B22" s="82" t="s">
        <v>116</v>
      </c>
      <c r="C22" s="10" t="s">
        <v>97</v>
      </c>
      <c r="D22" s="88">
        <f>700.54*3</f>
        <v>2101.62</v>
      </c>
      <c r="E22" s="37">
        <f>D22/12/$D$2</f>
        <v>3.1330053667262967</v>
      </c>
      <c r="F22" s="38">
        <v>1</v>
      </c>
    </row>
    <row r="23" spans="1:6" ht="15">
      <c r="A23" s="10"/>
      <c r="B23" s="60" t="s">
        <v>59</v>
      </c>
      <c r="C23" s="9"/>
      <c r="D23" s="74">
        <f>SUM(D22:D22)</f>
        <v>2101.62</v>
      </c>
      <c r="E23" s="39">
        <f>SUM(E22:E22)</f>
        <v>3.1330053667262967</v>
      </c>
      <c r="F23" s="40"/>
    </row>
    <row r="24" spans="1:6" ht="15">
      <c r="A24" s="30"/>
      <c r="B24" s="31"/>
      <c r="C24" s="32"/>
      <c r="D24" s="33"/>
      <c r="E24" s="34"/>
      <c r="F24" s="2"/>
    </row>
    <row r="25" spans="1:6" ht="15">
      <c r="A25" s="30"/>
      <c r="B25" s="31"/>
      <c r="C25" s="32"/>
      <c r="D25" s="33"/>
      <c r="E25" s="34"/>
      <c r="F25" s="2"/>
    </row>
    <row r="26" spans="1:6" ht="15">
      <c r="A26" s="30"/>
      <c r="B26" s="31"/>
      <c r="C26" s="32"/>
      <c r="D26" s="33"/>
      <c r="E26" s="34"/>
      <c r="F26" s="2"/>
    </row>
    <row r="27" spans="1:6" ht="29.25">
      <c r="A27" s="30"/>
      <c r="B27" s="31" t="s">
        <v>47</v>
      </c>
      <c r="C27" s="42">
        <f>D18+D23</f>
        <v>4875.225856445928</v>
      </c>
      <c r="D27" s="42"/>
      <c r="E27" s="42"/>
      <c r="F27" s="41"/>
    </row>
    <row r="28" spans="1:6" ht="15">
      <c r="A28" s="30"/>
      <c r="B28" s="31" t="s">
        <v>48</v>
      </c>
      <c r="C28" s="43">
        <f>E18+E23</f>
        <v>7.267778557611699</v>
      </c>
      <c r="D28" s="41"/>
      <c r="E28" s="41"/>
      <c r="F28" s="41"/>
    </row>
    <row r="29" spans="1:6" ht="15">
      <c r="A29" s="30"/>
      <c r="B29" s="31"/>
      <c r="C29" s="43"/>
      <c r="D29" s="41"/>
      <c r="E29" s="41"/>
      <c r="F29" s="41"/>
    </row>
    <row r="30" spans="1:6" ht="15">
      <c r="A30" s="2"/>
      <c r="B30" s="2"/>
      <c r="C30" s="2"/>
      <c r="D30" s="2"/>
      <c r="E30" s="2"/>
      <c r="F30" s="2"/>
    </row>
    <row r="31" spans="1:6" ht="33" customHeight="1">
      <c r="A31" s="102" t="s">
        <v>49</v>
      </c>
      <c r="B31" s="102"/>
      <c r="C31" s="102"/>
      <c r="D31" s="102"/>
      <c r="E31" s="102"/>
      <c r="F31" s="102"/>
    </row>
    <row r="32" spans="1:6" ht="15">
      <c r="A32" s="1"/>
      <c r="B32" s="1"/>
      <c r="C32" s="1"/>
      <c r="D32" s="2"/>
      <c r="E32" s="2"/>
      <c r="F32" s="2"/>
    </row>
    <row r="33" spans="1:6" ht="71.25">
      <c r="A33" s="7"/>
      <c r="B33" s="8" t="s">
        <v>2</v>
      </c>
      <c r="C33" s="8" t="s">
        <v>3</v>
      </c>
      <c r="D33" s="8" t="s">
        <v>4</v>
      </c>
      <c r="E33" s="8" t="s">
        <v>5</v>
      </c>
      <c r="F33" s="2"/>
    </row>
    <row r="34" spans="1:5" ht="30.75" customHeight="1">
      <c r="A34" s="103" t="s">
        <v>50</v>
      </c>
      <c r="B34" s="103"/>
      <c r="C34" s="103"/>
      <c r="D34" s="11">
        <f>D35</f>
        <v>8.48562</v>
      </c>
      <c r="E34" s="11">
        <f>E35</f>
        <v>0.012650000000000002</v>
      </c>
    </row>
    <row r="35" spans="1:5" ht="30">
      <c r="A35" s="13">
        <v>1</v>
      </c>
      <c r="B35" s="44" t="s">
        <v>51</v>
      </c>
      <c r="C35" s="44" t="s">
        <v>52</v>
      </c>
      <c r="D35" s="15">
        <f>E35*12*$D$2</f>
        <v>8.48562</v>
      </c>
      <c r="E35" s="45">
        <v>0.012650000000000002</v>
      </c>
    </row>
    <row r="36" spans="1:5" ht="30" customHeight="1">
      <c r="A36" s="103" t="s">
        <v>53</v>
      </c>
      <c r="B36" s="103"/>
      <c r="C36" s="103"/>
      <c r="D36" s="11">
        <f>D37+D38</f>
        <v>67.88496</v>
      </c>
      <c r="E36" s="11">
        <f>E37+E38</f>
        <v>0.10120000000000001</v>
      </c>
    </row>
    <row r="37" spans="1:5" ht="28.5" customHeight="1">
      <c r="A37" s="13">
        <v>2</v>
      </c>
      <c r="B37" s="44" t="s">
        <v>54</v>
      </c>
      <c r="C37" s="44" t="s">
        <v>55</v>
      </c>
      <c r="D37" s="15">
        <f>E37*$D$2*12</f>
        <v>16.97124</v>
      </c>
      <c r="E37" s="45">
        <v>0.025300000000000003</v>
      </c>
    </row>
    <row r="38" spans="1:5" ht="15">
      <c r="A38" s="13">
        <v>3</v>
      </c>
      <c r="B38" s="47" t="s">
        <v>57</v>
      </c>
      <c r="C38" s="7" t="s">
        <v>52</v>
      </c>
      <c r="D38" s="15">
        <f>E38*$D$2*12</f>
        <v>50.913720000000005</v>
      </c>
      <c r="E38" s="16">
        <v>0.07590000000000001</v>
      </c>
    </row>
    <row r="39" spans="1:6" ht="15">
      <c r="A39" s="8"/>
      <c r="B39" s="28" t="s">
        <v>39</v>
      </c>
      <c r="C39" s="28"/>
      <c r="D39" s="29">
        <f>D34+D36</f>
        <v>76.37058</v>
      </c>
      <c r="E39" s="11">
        <f>E34+E36</f>
        <v>0.11385</v>
      </c>
      <c r="F39" s="4"/>
    </row>
    <row r="40" spans="1:6" ht="15">
      <c r="A40" s="2"/>
      <c r="B40" s="2"/>
      <c r="C40" s="2"/>
      <c r="D40" s="2"/>
      <c r="E40" s="2"/>
      <c r="F40" s="2"/>
    </row>
    <row r="41" spans="1:6" ht="15">
      <c r="A41" s="35"/>
      <c r="B41" s="35"/>
      <c r="C41" s="35"/>
      <c r="D41" s="35"/>
      <c r="E41" s="35"/>
      <c r="F41" s="36"/>
    </row>
    <row r="42" spans="1:6" ht="105">
      <c r="A42" s="10" t="s">
        <v>40</v>
      </c>
      <c r="B42" s="10" t="s">
        <v>41</v>
      </c>
      <c r="C42" s="10" t="s">
        <v>42</v>
      </c>
      <c r="D42" s="10" t="s">
        <v>43</v>
      </c>
      <c r="E42" s="10" t="s">
        <v>58</v>
      </c>
      <c r="F42" s="10" t="s">
        <v>45</v>
      </c>
    </row>
    <row r="43" spans="1:6" ht="15">
      <c r="A43" s="10">
        <v>1</v>
      </c>
      <c r="B43" s="82" t="s">
        <v>116</v>
      </c>
      <c r="C43" s="10" t="s">
        <v>97</v>
      </c>
      <c r="D43" s="88">
        <f>700.54*3</f>
        <v>2101.62</v>
      </c>
      <c r="E43" s="37">
        <f>D43/12/$D$2</f>
        <v>3.1330053667262967</v>
      </c>
      <c r="F43" s="38">
        <v>1</v>
      </c>
    </row>
    <row r="44" spans="1:6" ht="15">
      <c r="A44" s="49"/>
      <c r="B44" s="49" t="s">
        <v>59</v>
      </c>
      <c r="C44" s="49"/>
      <c r="D44" s="50">
        <f>SUM(D43:D43)</f>
        <v>2101.62</v>
      </c>
      <c r="E44" s="51">
        <f>SUM(E43:E43)</f>
        <v>3.1330053667262967</v>
      </c>
      <c r="F44" s="49"/>
    </row>
    <row r="48" spans="2:3" ht="29.25">
      <c r="B48" s="31" t="s">
        <v>149</v>
      </c>
      <c r="C48" s="81">
        <f>C27</f>
        <v>4875.225856445928</v>
      </c>
    </row>
  </sheetData>
  <sheetProtection/>
  <mergeCells count="9">
    <mergeCell ref="A1:E1"/>
    <mergeCell ref="A36:C36"/>
    <mergeCell ref="A16:C16"/>
    <mergeCell ref="A31:F31"/>
    <mergeCell ref="A34:C34"/>
    <mergeCell ref="A7:C7"/>
    <mergeCell ref="A4:E4"/>
    <mergeCell ref="A13:C13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9"/>
  <sheetViews>
    <sheetView zoomScale="97" zoomScaleNormal="97" zoomScalePageLayoutView="0" workbookViewId="0" topLeftCell="A37">
      <selection activeCell="C47" sqref="C47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150</v>
      </c>
      <c r="B1" s="102"/>
      <c r="C1" s="102"/>
      <c r="D1" s="102"/>
      <c r="E1" s="102"/>
      <c r="F1" s="2"/>
    </row>
    <row r="2" spans="1:6" ht="39" customHeight="1">
      <c r="A2" s="2"/>
      <c r="B2" s="1" t="s">
        <v>151</v>
      </c>
      <c r="C2" s="3"/>
      <c r="D2" s="53">
        <v>70.6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30.75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7" ht="15">
      <c r="A7" s="97" t="s">
        <v>84</v>
      </c>
      <c r="B7" s="98"/>
      <c r="C7" s="99"/>
      <c r="D7" s="11">
        <f>SUM(D8:D10)</f>
        <v>1375.787928971724</v>
      </c>
      <c r="E7" s="11">
        <f>SUM(E8:E10)</f>
        <v>1.6239234289090227</v>
      </c>
      <c r="F7" s="20"/>
      <c r="G7" s="19"/>
    </row>
    <row r="8" spans="1:7" ht="15.75" customHeight="1">
      <c r="A8" s="13">
        <v>1</v>
      </c>
      <c r="B8" s="7" t="s">
        <v>22</v>
      </c>
      <c r="C8" s="14" t="s">
        <v>23</v>
      </c>
      <c r="D8" s="15">
        <f>E8*$D$2*12</f>
        <v>877.6968426090795</v>
      </c>
      <c r="E8" s="21">
        <v>1.0359972174328134</v>
      </c>
      <c r="F8" s="18"/>
      <c r="G8" s="19"/>
    </row>
    <row r="9" spans="1:7" ht="15.75" customHeight="1">
      <c r="A9" s="13">
        <v>2</v>
      </c>
      <c r="B9" s="7" t="s">
        <v>115</v>
      </c>
      <c r="C9" s="14" t="s">
        <v>23</v>
      </c>
      <c r="D9" s="15">
        <f>E9*$D$2*12</f>
        <v>416.4652800000001</v>
      </c>
      <c r="E9" s="56">
        <v>0.4915784702549577</v>
      </c>
      <c r="F9" s="18"/>
      <c r="G9" s="19"/>
    </row>
    <row r="10" spans="1:7" ht="30">
      <c r="A10" s="13">
        <v>3</v>
      </c>
      <c r="B10" s="17" t="s">
        <v>24</v>
      </c>
      <c r="C10" s="17" t="s">
        <v>25</v>
      </c>
      <c r="D10" s="15">
        <f>E10*$D$2*12</f>
        <v>81.62580636264445</v>
      </c>
      <c r="E10" s="15">
        <v>0.09634774122125173</v>
      </c>
      <c r="F10" s="18"/>
      <c r="G10" s="19"/>
    </row>
    <row r="11" spans="1:7" ht="15">
      <c r="A11" s="97" t="s">
        <v>67</v>
      </c>
      <c r="B11" s="100"/>
      <c r="C11" s="101"/>
      <c r="D11" s="22">
        <f>SUM(D12:D13)</f>
        <v>61.32406000262036</v>
      </c>
      <c r="E11" s="22">
        <f>SUM(E12:E13)</f>
        <v>0.07238439565937248</v>
      </c>
      <c r="F11" s="18"/>
      <c r="G11" s="19"/>
    </row>
    <row r="12" spans="1:7" ht="15">
      <c r="A12" s="13">
        <v>4</v>
      </c>
      <c r="B12" s="17" t="s">
        <v>85</v>
      </c>
      <c r="C12" s="17" t="s">
        <v>20</v>
      </c>
      <c r="D12" s="15">
        <f>E12*12*$D$2</f>
        <v>30.147670191129414</v>
      </c>
      <c r="E12" s="15">
        <v>0.03558506868641338</v>
      </c>
      <c r="F12" s="24"/>
      <c r="G12" s="19"/>
    </row>
    <row r="13" spans="1:6" ht="60">
      <c r="A13" s="13">
        <v>5</v>
      </c>
      <c r="B13" s="17" t="s">
        <v>63</v>
      </c>
      <c r="C13" s="17" t="s">
        <v>20</v>
      </c>
      <c r="D13" s="15">
        <f>E13*12*$D$2</f>
        <v>31.176389811490942</v>
      </c>
      <c r="E13" s="15">
        <v>0.036799326972959095</v>
      </c>
      <c r="F13" s="2"/>
    </row>
    <row r="14" spans="1:6" ht="15">
      <c r="A14" s="95" t="s">
        <v>68</v>
      </c>
      <c r="B14" s="96"/>
      <c r="C14" s="96"/>
      <c r="D14" s="25">
        <f>SUM(D15:D16)</f>
        <v>1441.5616418495576</v>
      </c>
      <c r="E14" s="25">
        <f>SUM(E15:E16)</f>
        <v>1.7015600116260126</v>
      </c>
      <c r="F14" s="2"/>
    </row>
    <row r="15" spans="1:6" ht="75">
      <c r="A15" s="13">
        <v>6</v>
      </c>
      <c r="B15" s="17" t="s">
        <v>64</v>
      </c>
      <c r="C15" s="17" t="s">
        <v>20</v>
      </c>
      <c r="D15" s="15">
        <f>E15*12*$D$2</f>
        <v>166.99856643145085</v>
      </c>
      <c r="E15" s="15">
        <v>0.19711823233174086</v>
      </c>
      <c r="F15" s="2"/>
    </row>
    <row r="16" spans="1:6" ht="90">
      <c r="A16" s="13">
        <v>7</v>
      </c>
      <c r="B16" s="17" t="s">
        <v>32</v>
      </c>
      <c r="C16" s="17" t="s">
        <v>86</v>
      </c>
      <c r="D16" s="15">
        <f>E16*12*$D$2</f>
        <v>1274.5630754181068</v>
      </c>
      <c r="E16" s="21">
        <v>1.5044417792942717</v>
      </c>
      <c r="F16" s="2"/>
    </row>
    <row r="17" spans="1:6" ht="15">
      <c r="A17" s="95" t="s">
        <v>69</v>
      </c>
      <c r="B17" s="95"/>
      <c r="C17" s="95"/>
      <c r="D17" s="26">
        <f>SUM(D18)</f>
        <v>204.41567111225336</v>
      </c>
      <c r="E17" s="26">
        <f>SUM(E18)</f>
        <v>0.24128384220048793</v>
      </c>
      <c r="F17" s="2"/>
    </row>
    <row r="18" spans="1:6" ht="15">
      <c r="A18" s="13">
        <v>8</v>
      </c>
      <c r="B18" s="17" t="s">
        <v>35</v>
      </c>
      <c r="C18" s="17" t="s">
        <v>36</v>
      </c>
      <c r="D18" s="15">
        <f>E18*12*$D$2</f>
        <v>204.41567111225336</v>
      </c>
      <c r="E18" s="27">
        <v>0.24128384220048793</v>
      </c>
      <c r="F18" s="2"/>
    </row>
    <row r="19" spans="1:6" ht="15">
      <c r="A19" s="8"/>
      <c r="B19" s="28" t="s">
        <v>39</v>
      </c>
      <c r="C19" s="28"/>
      <c r="D19" s="11">
        <f>D7+D11+D14+D17</f>
        <v>3083.0893019361556</v>
      </c>
      <c r="E19" s="11">
        <f>E7+E11+E14+E17</f>
        <v>3.639151678394896</v>
      </c>
      <c r="F19" s="4"/>
    </row>
    <row r="20" spans="1:6" ht="15">
      <c r="A20" s="30"/>
      <c r="B20" s="31"/>
      <c r="C20" s="32"/>
      <c r="D20" s="33"/>
      <c r="E20" s="34"/>
      <c r="F20" s="2"/>
    </row>
    <row r="21" spans="1:6" ht="15">
      <c r="A21" s="35"/>
      <c r="B21" s="35"/>
      <c r="C21" s="35"/>
      <c r="D21" s="35"/>
      <c r="E21" s="35"/>
      <c r="F21" s="36"/>
    </row>
    <row r="22" spans="1:6" ht="105">
      <c r="A22" s="10" t="s">
        <v>40</v>
      </c>
      <c r="B22" s="10" t="s">
        <v>41</v>
      </c>
      <c r="C22" s="10" t="s">
        <v>42</v>
      </c>
      <c r="D22" s="10" t="s">
        <v>43</v>
      </c>
      <c r="E22" s="10" t="s">
        <v>44</v>
      </c>
      <c r="F22" s="10" t="s">
        <v>45</v>
      </c>
    </row>
    <row r="23" spans="1:6" ht="15">
      <c r="A23" s="10">
        <v>1</v>
      </c>
      <c r="B23" s="82" t="s">
        <v>116</v>
      </c>
      <c r="C23" s="10" t="s">
        <v>243</v>
      </c>
      <c r="D23" s="88">
        <f>700.54*3.6</f>
        <v>2521.944</v>
      </c>
      <c r="E23" s="37">
        <f>D23/12/$D$2</f>
        <v>2.9767988668555243</v>
      </c>
      <c r="F23" s="38">
        <v>1</v>
      </c>
    </row>
    <row r="24" spans="1:6" ht="15">
      <c r="A24" s="10"/>
      <c r="B24" s="60" t="s">
        <v>59</v>
      </c>
      <c r="C24" s="9"/>
      <c r="D24" s="74">
        <f>SUM(D23:D23)</f>
        <v>2521.944</v>
      </c>
      <c r="E24" s="39">
        <f>SUM(E23:E23)</f>
        <v>2.9767988668555243</v>
      </c>
      <c r="F24" s="40"/>
    </row>
    <row r="25" spans="1:6" ht="15">
      <c r="A25" s="30"/>
      <c r="B25" s="31"/>
      <c r="C25" s="41"/>
      <c r="D25" s="41"/>
      <c r="E25" s="41"/>
      <c r="F25" s="41"/>
    </row>
    <row r="26" spans="1:6" ht="15">
      <c r="A26" s="30"/>
      <c r="B26" s="31"/>
      <c r="C26" s="41"/>
      <c r="D26" s="41"/>
      <c r="E26" s="41"/>
      <c r="F26" s="41"/>
    </row>
    <row r="27" spans="1:6" ht="15">
      <c r="A27" s="30"/>
      <c r="B27" s="31"/>
      <c r="C27" s="41"/>
      <c r="D27" s="41"/>
      <c r="E27" s="41"/>
      <c r="F27" s="41"/>
    </row>
    <row r="28" spans="1:6" ht="29.25">
      <c r="A28" s="30"/>
      <c r="B28" s="31" t="s">
        <v>47</v>
      </c>
      <c r="C28" s="42">
        <f>D19+D24</f>
        <v>5605.033301936155</v>
      </c>
      <c r="D28" s="42"/>
      <c r="E28" s="42"/>
      <c r="F28" s="41"/>
    </row>
    <row r="29" spans="1:6" ht="15">
      <c r="A29" s="30"/>
      <c r="B29" s="31" t="s">
        <v>48</v>
      </c>
      <c r="C29" s="43">
        <f>E19+E24</f>
        <v>6.615950545250421</v>
      </c>
      <c r="D29" s="41"/>
      <c r="E29" s="41"/>
      <c r="F29" s="41"/>
    </row>
    <row r="30" spans="1:6" ht="15">
      <c r="A30" s="30"/>
      <c r="B30" s="31"/>
      <c r="C30" s="43"/>
      <c r="D30" s="41"/>
      <c r="E30" s="41"/>
      <c r="F30" s="41"/>
    </row>
    <row r="31" spans="1:6" ht="15">
      <c r="A31" s="2"/>
      <c r="B31" s="2"/>
      <c r="C31" s="2"/>
      <c r="D31" s="2"/>
      <c r="E31" s="2"/>
      <c r="F31" s="2"/>
    </row>
    <row r="32" spans="1:6" ht="33" customHeight="1">
      <c r="A32" s="102" t="s">
        <v>49</v>
      </c>
      <c r="B32" s="102"/>
      <c r="C32" s="102"/>
      <c r="D32" s="102"/>
      <c r="E32" s="102"/>
      <c r="F32" s="102"/>
    </row>
    <row r="33" spans="1:6" ht="15">
      <c r="A33" s="1"/>
      <c r="B33" s="1"/>
      <c r="C33" s="1"/>
      <c r="D33" s="2"/>
      <c r="E33" s="2"/>
      <c r="F33" s="2"/>
    </row>
    <row r="34" spans="1:6" ht="71.25">
      <c r="A34" s="7"/>
      <c r="B34" s="8" t="s">
        <v>2</v>
      </c>
      <c r="C34" s="8" t="s">
        <v>3</v>
      </c>
      <c r="D34" s="8" t="s">
        <v>4</v>
      </c>
      <c r="E34" s="8" t="s">
        <v>5</v>
      </c>
      <c r="F34" s="2"/>
    </row>
    <row r="35" spans="1:5" ht="30" customHeight="1">
      <c r="A35" s="103" t="s">
        <v>50</v>
      </c>
      <c r="B35" s="103"/>
      <c r="C35" s="103"/>
      <c r="D35" s="11">
        <f>D36</f>
        <v>10.717080000000001</v>
      </c>
      <c r="E35" s="11">
        <f>E36</f>
        <v>0.012650000000000002</v>
      </c>
    </row>
    <row r="36" spans="1:5" ht="30">
      <c r="A36" s="13">
        <v>1</v>
      </c>
      <c r="B36" s="44" t="s">
        <v>51</v>
      </c>
      <c r="C36" s="44" t="s">
        <v>52</v>
      </c>
      <c r="D36" s="15">
        <f>E36*12*$D$2</f>
        <v>10.717080000000001</v>
      </c>
      <c r="E36" s="45">
        <v>0.012650000000000002</v>
      </c>
    </row>
    <row r="37" spans="1:5" ht="32.25" customHeight="1">
      <c r="A37" s="103" t="s">
        <v>53</v>
      </c>
      <c r="B37" s="103"/>
      <c r="C37" s="103"/>
      <c r="D37" s="11">
        <f>D38+D39</f>
        <v>85.73664000000001</v>
      </c>
      <c r="E37" s="11">
        <f>E38+E39</f>
        <v>0.10120000000000001</v>
      </c>
    </row>
    <row r="38" spans="1:5" ht="28.5" customHeight="1">
      <c r="A38" s="13">
        <v>2</v>
      </c>
      <c r="B38" s="44" t="s">
        <v>54</v>
      </c>
      <c r="C38" s="44" t="s">
        <v>55</v>
      </c>
      <c r="D38" s="15">
        <f>E38*$D$2*12</f>
        <v>21.434160000000002</v>
      </c>
      <c r="E38" s="45">
        <v>0.025300000000000003</v>
      </c>
    </row>
    <row r="39" spans="1:5" ht="15">
      <c r="A39" s="13">
        <v>3</v>
      </c>
      <c r="B39" s="47" t="s">
        <v>57</v>
      </c>
      <c r="C39" s="7" t="s">
        <v>16</v>
      </c>
      <c r="D39" s="15">
        <f>E39*$D$2*12</f>
        <v>64.30248</v>
      </c>
      <c r="E39" s="16">
        <v>0.07590000000000001</v>
      </c>
    </row>
    <row r="40" spans="1:6" ht="15">
      <c r="A40" s="8"/>
      <c r="B40" s="28" t="s">
        <v>39</v>
      </c>
      <c r="C40" s="28"/>
      <c r="D40" s="29">
        <f>D35+D37</f>
        <v>96.45372</v>
      </c>
      <c r="E40" s="11">
        <f>E35+E37</f>
        <v>0.11385</v>
      </c>
      <c r="F40" s="4"/>
    </row>
    <row r="41" spans="1:6" ht="15">
      <c r="A41" s="2"/>
      <c r="B41" s="2"/>
      <c r="C41" s="2"/>
      <c r="D41" s="2"/>
      <c r="E41" s="2"/>
      <c r="F41" s="2"/>
    </row>
    <row r="42" spans="1:6" ht="15">
      <c r="A42" s="35"/>
      <c r="B42" s="35"/>
      <c r="C42" s="35"/>
      <c r="D42" s="35"/>
      <c r="E42" s="35"/>
      <c r="F42" s="36"/>
    </row>
    <row r="43" spans="1:6" ht="105">
      <c r="A43" s="10" t="s">
        <v>40</v>
      </c>
      <c r="B43" s="10" t="s">
        <v>41</v>
      </c>
      <c r="C43" s="10" t="s">
        <v>42</v>
      </c>
      <c r="D43" s="10" t="s">
        <v>43</v>
      </c>
      <c r="E43" s="10" t="s">
        <v>58</v>
      </c>
      <c r="F43" s="10" t="s">
        <v>45</v>
      </c>
    </row>
    <row r="44" spans="1:6" ht="15">
      <c r="A44" s="10">
        <v>1</v>
      </c>
      <c r="B44" s="82" t="s">
        <v>116</v>
      </c>
      <c r="C44" s="10" t="s">
        <v>243</v>
      </c>
      <c r="D44" s="88">
        <f>700.54*3.6</f>
        <v>2521.944</v>
      </c>
      <c r="E44" s="37">
        <f>D44/12/$D$2</f>
        <v>2.9767988668555243</v>
      </c>
      <c r="F44" s="38">
        <v>1</v>
      </c>
    </row>
    <row r="45" spans="1:6" ht="15">
      <c r="A45" s="49"/>
      <c r="B45" s="49" t="s">
        <v>59</v>
      </c>
      <c r="C45" s="49"/>
      <c r="D45" s="50">
        <f>SUM(D44:D44)</f>
        <v>2521.944</v>
      </c>
      <c r="E45" s="51">
        <f>SUM(E44:E44)</f>
        <v>2.9767988668555243</v>
      </c>
      <c r="F45" s="49"/>
    </row>
    <row r="49" spans="2:3" ht="29.25">
      <c r="B49" s="31" t="s">
        <v>152</v>
      </c>
      <c r="C49" s="81">
        <f>C28</f>
        <v>5605.033301936155</v>
      </c>
    </row>
  </sheetData>
  <sheetProtection/>
  <mergeCells count="9">
    <mergeCell ref="A37:C37"/>
    <mergeCell ref="A7:C7"/>
    <mergeCell ref="A11:C11"/>
    <mergeCell ref="A14:C14"/>
    <mergeCell ref="A17:C17"/>
    <mergeCell ref="A1:E1"/>
    <mergeCell ref="A4:E4"/>
    <mergeCell ref="A32:F32"/>
    <mergeCell ref="A35:C35"/>
  </mergeCells>
  <printOptions/>
  <pageMargins left="0.3937007874015748" right="0.31496062992125984" top="0.31496062992125984" bottom="0.31496062992125984" header="0" footer="0"/>
  <pageSetup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0"/>
  <sheetViews>
    <sheetView zoomScale="97" zoomScaleNormal="97" zoomScalePageLayoutView="0" workbookViewId="0" topLeftCell="A43">
      <selection activeCell="E50" sqref="E50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153</v>
      </c>
      <c r="B1" s="102"/>
      <c r="C1" s="102"/>
      <c r="D1" s="102"/>
      <c r="E1" s="102"/>
      <c r="F1" s="2"/>
    </row>
    <row r="2" spans="1:6" ht="39" customHeight="1">
      <c r="A2" s="2"/>
      <c r="B2" s="1" t="s">
        <v>154</v>
      </c>
      <c r="C2" s="3"/>
      <c r="D2" s="53">
        <v>161.7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30.75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6" ht="15">
      <c r="A7" s="95" t="s">
        <v>87</v>
      </c>
      <c r="B7" s="96"/>
      <c r="C7" s="96"/>
      <c r="D7" s="25">
        <f>SUM(D8:D8)</f>
        <v>19.97030512996527</v>
      </c>
      <c r="E7" s="25">
        <f>SUM(E8:E8)</f>
        <v>0.010291849685613929</v>
      </c>
      <c r="F7" s="2"/>
    </row>
    <row r="8" spans="1:6" ht="30">
      <c r="A8" s="13">
        <v>1</v>
      </c>
      <c r="B8" s="17" t="s">
        <v>88</v>
      </c>
      <c r="C8" s="17" t="s">
        <v>16</v>
      </c>
      <c r="D8" s="15">
        <f>E8*$D$2*12</f>
        <v>19.97030512996527</v>
      </c>
      <c r="E8" s="16">
        <v>0.010291849685613929</v>
      </c>
      <c r="F8" s="2"/>
    </row>
    <row r="9" spans="1:7" ht="15">
      <c r="A9" s="97" t="s">
        <v>62</v>
      </c>
      <c r="B9" s="98"/>
      <c r="C9" s="99"/>
      <c r="D9" s="11">
        <f>SUM(D10:D12)</f>
        <v>3498.6140133770873</v>
      </c>
      <c r="E9" s="11">
        <f>SUM(E10:E12)</f>
        <v>1.803037524931503</v>
      </c>
      <c r="F9" s="20"/>
      <c r="G9" s="19"/>
    </row>
    <row r="10" spans="1:7" ht="15.75" customHeight="1">
      <c r="A10" s="13">
        <v>2</v>
      </c>
      <c r="B10" s="7" t="s">
        <v>22</v>
      </c>
      <c r="C10" s="14" t="s">
        <v>23</v>
      </c>
      <c r="D10" s="15">
        <f>E10*$D$2*12</f>
        <v>2676.58776</v>
      </c>
      <c r="E10" s="21">
        <v>1.3794000000000002</v>
      </c>
      <c r="F10" s="18"/>
      <c r="G10" s="19"/>
    </row>
    <row r="11" spans="1:7" ht="15.75" customHeight="1">
      <c r="A11" s="13">
        <v>3</v>
      </c>
      <c r="B11" s="7" t="s">
        <v>115</v>
      </c>
      <c r="C11" s="14" t="s">
        <v>23</v>
      </c>
      <c r="D11" s="15">
        <f>E11*$D$2*12</f>
        <v>572.6397600000001</v>
      </c>
      <c r="E11" s="56">
        <v>0.29511428571428583</v>
      </c>
      <c r="F11" s="18"/>
      <c r="G11" s="19"/>
    </row>
    <row r="12" spans="1:7" ht="30">
      <c r="A12" s="13">
        <v>4</v>
      </c>
      <c r="B12" s="17" t="s">
        <v>24</v>
      </c>
      <c r="C12" s="17" t="s">
        <v>25</v>
      </c>
      <c r="D12" s="15">
        <f>E12*$D$2*12</f>
        <v>249.38649337708748</v>
      </c>
      <c r="E12" s="15">
        <v>0.1285232392172168</v>
      </c>
      <c r="F12" s="18"/>
      <c r="G12" s="19"/>
    </row>
    <row r="13" spans="1:7" ht="15">
      <c r="A13" s="97" t="s">
        <v>26</v>
      </c>
      <c r="B13" s="100"/>
      <c r="C13" s="101"/>
      <c r="D13" s="22">
        <f>SUM(D14:D16)</f>
        <v>450.4998445857983</v>
      </c>
      <c r="E13" s="22">
        <f>SUM(E14:E16)</f>
        <v>0.23216854493186884</v>
      </c>
      <c r="F13" s="18"/>
      <c r="G13" s="19"/>
    </row>
    <row r="14" spans="1:7" ht="18.75" customHeight="1">
      <c r="A14" s="13">
        <v>5</v>
      </c>
      <c r="B14" s="17" t="s">
        <v>27</v>
      </c>
      <c r="C14" s="17" t="s">
        <v>20</v>
      </c>
      <c r="D14" s="15">
        <f>E14*12*$D$2</f>
        <v>155.72775883912246</v>
      </c>
      <c r="E14" s="15">
        <v>0.08025549311436944</v>
      </c>
      <c r="F14" s="12"/>
      <c r="G14" s="23"/>
    </row>
    <row r="15" spans="1:6" ht="30">
      <c r="A15" s="13">
        <v>6</v>
      </c>
      <c r="B15" s="17" t="s">
        <v>29</v>
      </c>
      <c r="C15" s="17" t="s">
        <v>20</v>
      </c>
      <c r="D15" s="15">
        <f>E15*12*$D$2</f>
        <v>187.54297482146973</v>
      </c>
      <c r="E15" s="15">
        <v>0.09665170831863004</v>
      </c>
      <c r="F15" s="2"/>
    </row>
    <row r="16" spans="1:6" ht="60">
      <c r="A16" s="13">
        <v>7</v>
      </c>
      <c r="B16" s="17" t="s">
        <v>63</v>
      </c>
      <c r="C16" s="17" t="s">
        <v>20</v>
      </c>
      <c r="D16" s="15">
        <f>E16*12*$D$2</f>
        <v>107.2291109252061</v>
      </c>
      <c r="E16" s="15">
        <v>0.05526134349886936</v>
      </c>
      <c r="F16" s="2"/>
    </row>
    <row r="17" spans="1:6" ht="15">
      <c r="A17" s="95" t="s">
        <v>31</v>
      </c>
      <c r="B17" s="96"/>
      <c r="C17" s="96"/>
      <c r="D17" s="25">
        <f>SUM(D18:D19)</f>
        <v>693.4809903533875</v>
      </c>
      <c r="E17" s="25">
        <f>SUM(E18:E19)</f>
        <v>0.35739073920500286</v>
      </c>
      <c r="F17" s="2"/>
    </row>
    <row r="18" spans="1:6" ht="60">
      <c r="A18" s="13">
        <v>8</v>
      </c>
      <c r="B18" s="17" t="s">
        <v>76</v>
      </c>
      <c r="C18" s="17" t="s">
        <v>20</v>
      </c>
      <c r="D18" s="15">
        <f>E18*12*$D$2</f>
        <v>86.4460540877138</v>
      </c>
      <c r="E18" s="15">
        <v>0.044550635996554226</v>
      </c>
      <c r="F18" s="2"/>
    </row>
    <row r="19" spans="1:6" ht="60">
      <c r="A19" s="13">
        <v>9</v>
      </c>
      <c r="B19" s="17" t="s">
        <v>32</v>
      </c>
      <c r="C19" s="17" t="s">
        <v>60</v>
      </c>
      <c r="D19" s="15">
        <f>E19*12*$D$2</f>
        <v>607.0349362656737</v>
      </c>
      <c r="E19" s="21">
        <v>0.3128401032084486</v>
      </c>
      <c r="F19" s="2"/>
    </row>
    <row r="20" spans="1:6" ht="15">
      <c r="A20" s="95" t="s">
        <v>34</v>
      </c>
      <c r="B20" s="95"/>
      <c r="C20" s="95"/>
      <c r="D20" s="26">
        <f>SUM(D21)</f>
        <v>577.527017760001</v>
      </c>
      <c r="E20" s="26">
        <f>SUM(E21)</f>
        <v>0.2976329714285719</v>
      </c>
      <c r="F20" s="2"/>
    </row>
    <row r="21" spans="1:6" ht="15">
      <c r="A21" s="13">
        <v>10</v>
      </c>
      <c r="B21" s="17" t="s">
        <v>35</v>
      </c>
      <c r="C21" s="17" t="s">
        <v>36</v>
      </c>
      <c r="D21" s="15">
        <f>E21*12*$D$2</f>
        <v>577.527017760001</v>
      </c>
      <c r="E21" s="27">
        <v>0.2976329714285719</v>
      </c>
      <c r="F21" s="2"/>
    </row>
    <row r="22" spans="1:6" ht="15">
      <c r="A22" s="8"/>
      <c r="B22" s="28" t="s">
        <v>39</v>
      </c>
      <c r="C22" s="28"/>
      <c r="D22" s="11">
        <f>D7+D9+D13+D17+D20</f>
        <v>5240.092171206239</v>
      </c>
      <c r="E22" s="11">
        <f>E7+E9+E13+E17+E20</f>
        <v>2.70052163018256</v>
      </c>
      <c r="F22" s="4"/>
    </row>
    <row r="23" spans="1:6" ht="15">
      <c r="A23" s="30"/>
      <c r="B23" s="31"/>
      <c r="C23" s="32"/>
      <c r="D23" s="33"/>
      <c r="E23" s="34"/>
      <c r="F23" s="2"/>
    </row>
    <row r="24" spans="1:6" ht="15">
      <c r="A24" s="30"/>
      <c r="B24" s="31"/>
      <c r="C24" s="32"/>
      <c r="D24" s="33"/>
      <c r="E24" s="34"/>
      <c r="F24" s="2"/>
    </row>
    <row r="25" spans="1:6" ht="105">
      <c r="A25" s="10" t="s">
        <v>40</v>
      </c>
      <c r="B25" s="10" t="s">
        <v>41</v>
      </c>
      <c r="C25" s="10" t="s">
        <v>42</v>
      </c>
      <c r="D25" s="10" t="s">
        <v>43</v>
      </c>
      <c r="E25" s="10" t="s">
        <v>44</v>
      </c>
      <c r="F25" s="10" t="s">
        <v>45</v>
      </c>
    </row>
    <row r="26" spans="1:6" ht="15">
      <c r="A26" s="10">
        <v>1</v>
      </c>
      <c r="B26" s="82" t="s">
        <v>116</v>
      </c>
      <c r="C26" s="10" t="s">
        <v>244</v>
      </c>
      <c r="D26" s="88">
        <f>700.54*8.3</f>
        <v>5814.482</v>
      </c>
      <c r="E26" s="37">
        <f>D26/12/$D$2</f>
        <v>2.996537827252113</v>
      </c>
      <c r="F26" s="38">
        <v>1</v>
      </c>
    </row>
    <row r="27" spans="1:6" ht="15">
      <c r="A27" s="10"/>
      <c r="B27" s="60" t="s">
        <v>59</v>
      </c>
      <c r="C27" s="9"/>
      <c r="D27" s="74">
        <f>SUM(D26:D26)</f>
        <v>5814.482</v>
      </c>
      <c r="E27" s="39">
        <f>SUM(E26:E26)</f>
        <v>2.996537827252113</v>
      </c>
      <c r="F27" s="40"/>
    </row>
    <row r="28" spans="1:6" ht="15">
      <c r="A28" s="30"/>
      <c r="B28" s="31"/>
      <c r="C28" s="32"/>
      <c r="D28" s="33"/>
      <c r="E28" s="34"/>
      <c r="F28" s="2"/>
    </row>
    <row r="29" spans="1:6" ht="29.25">
      <c r="A29" s="30"/>
      <c r="B29" s="31" t="s">
        <v>47</v>
      </c>
      <c r="C29" s="42">
        <f>D22+D27</f>
        <v>11054.574171206239</v>
      </c>
      <c r="D29" s="42"/>
      <c r="E29" s="42"/>
      <c r="F29" s="41"/>
    </row>
    <row r="30" spans="1:6" ht="15">
      <c r="A30" s="30"/>
      <c r="B30" s="31" t="s">
        <v>48</v>
      </c>
      <c r="C30" s="43">
        <f>E22+E27</f>
        <v>5.697059457434673</v>
      </c>
      <c r="D30" s="41"/>
      <c r="E30" s="41"/>
      <c r="F30" s="41"/>
    </row>
    <row r="31" spans="1:6" ht="4.5" customHeight="1">
      <c r="A31" s="30"/>
      <c r="B31" s="31"/>
      <c r="C31" s="43"/>
      <c r="D31" s="41"/>
      <c r="E31" s="41"/>
      <c r="F31" s="41"/>
    </row>
    <row r="32" spans="1:6" ht="15">
      <c r="A32" s="2"/>
      <c r="B32" s="2"/>
      <c r="C32" s="2"/>
      <c r="D32" s="2"/>
      <c r="E32" s="2"/>
      <c r="F32" s="2"/>
    </row>
    <row r="33" spans="1:6" ht="33" customHeight="1">
      <c r="A33" s="102" t="s">
        <v>49</v>
      </c>
      <c r="B33" s="102"/>
      <c r="C33" s="102"/>
      <c r="D33" s="102"/>
      <c r="E33" s="102"/>
      <c r="F33" s="102"/>
    </row>
    <row r="34" spans="1:6" ht="15">
      <c r="A34" s="1"/>
      <c r="B34" s="1"/>
      <c r="C34" s="1"/>
      <c r="D34" s="2"/>
      <c r="E34" s="2"/>
      <c r="F34" s="2"/>
    </row>
    <row r="35" spans="1:6" ht="71.25">
      <c r="A35" s="7"/>
      <c r="B35" s="8" t="s">
        <v>2</v>
      </c>
      <c r="C35" s="8" t="s">
        <v>3</v>
      </c>
      <c r="D35" s="8" t="s">
        <v>4</v>
      </c>
      <c r="E35" s="8" t="s">
        <v>5</v>
      </c>
      <c r="F35" s="2"/>
    </row>
    <row r="36" spans="1:5" ht="30" customHeight="1">
      <c r="A36" s="103" t="s">
        <v>50</v>
      </c>
      <c r="B36" s="103"/>
      <c r="C36" s="103"/>
      <c r="D36" s="11">
        <f>D37</f>
        <v>24.54606</v>
      </c>
      <c r="E36" s="11">
        <f>E37</f>
        <v>0.012650000000000002</v>
      </c>
    </row>
    <row r="37" spans="1:5" ht="30">
      <c r="A37" s="13">
        <v>1</v>
      </c>
      <c r="B37" s="44" t="s">
        <v>51</v>
      </c>
      <c r="C37" s="44" t="s">
        <v>52</v>
      </c>
      <c r="D37" s="15">
        <f>E37*12*$D$2</f>
        <v>24.54606</v>
      </c>
      <c r="E37" s="45">
        <v>0.012650000000000002</v>
      </c>
    </row>
    <row r="38" spans="1:5" ht="32.25" customHeight="1">
      <c r="A38" s="103" t="s">
        <v>53</v>
      </c>
      <c r="B38" s="103"/>
      <c r="C38" s="103"/>
      <c r="D38" s="11">
        <f>D39+D40</f>
        <v>196.36848</v>
      </c>
      <c r="E38" s="11">
        <f>E39+E40</f>
        <v>0.10120000000000001</v>
      </c>
    </row>
    <row r="39" spans="1:5" ht="28.5" customHeight="1">
      <c r="A39" s="13">
        <v>2</v>
      </c>
      <c r="B39" s="44" t="s">
        <v>54</v>
      </c>
      <c r="C39" s="44" t="s">
        <v>55</v>
      </c>
      <c r="D39" s="15">
        <f>E39*$D$2*12</f>
        <v>49.092119999999994</v>
      </c>
      <c r="E39" s="45">
        <v>0.025300000000000003</v>
      </c>
    </row>
    <row r="40" spans="1:5" ht="15">
      <c r="A40" s="13">
        <v>3</v>
      </c>
      <c r="B40" s="47" t="s">
        <v>57</v>
      </c>
      <c r="C40" s="7" t="s">
        <v>16</v>
      </c>
      <c r="D40" s="15">
        <f>E40*$D$2*12</f>
        <v>147.27636</v>
      </c>
      <c r="E40" s="16">
        <v>0.07590000000000001</v>
      </c>
    </row>
    <row r="41" spans="1:6" ht="15">
      <c r="A41" s="8"/>
      <c r="B41" s="28" t="s">
        <v>39</v>
      </c>
      <c r="C41" s="28"/>
      <c r="D41" s="29">
        <f>D36+D38</f>
        <v>220.91454000000002</v>
      </c>
      <c r="E41" s="11">
        <f>E36+E38</f>
        <v>0.11385</v>
      </c>
      <c r="F41" s="4"/>
    </row>
    <row r="42" spans="1:6" ht="15">
      <c r="A42" s="2"/>
      <c r="B42" s="2"/>
      <c r="C42" s="2"/>
      <c r="D42" s="2"/>
      <c r="E42" s="2"/>
      <c r="F42" s="2"/>
    </row>
    <row r="43" spans="1:6" ht="15">
      <c r="A43" s="35"/>
      <c r="B43" s="35"/>
      <c r="C43" s="35"/>
      <c r="D43" s="35"/>
      <c r="E43" s="35"/>
      <c r="F43" s="36"/>
    </row>
    <row r="44" spans="1:6" ht="105">
      <c r="A44" s="10" t="s">
        <v>40</v>
      </c>
      <c r="B44" s="10" t="s">
        <v>41</v>
      </c>
      <c r="C44" s="10" t="s">
        <v>42</v>
      </c>
      <c r="D44" s="10" t="s">
        <v>43</v>
      </c>
      <c r="E44" s="10" t="s">
        <v>44</v>
      </c>
      <c r="F44" s="10" t="s">
        <v>45</v>
      </c>
    </row>
    <row r="45" spans="1:6" ht="15">
      <c r="A45" s="10">
        <v>1</v>
      </c>
      <c r="B45" s="82" t="s">
        <v>116</v>
      </c>
      <c r="C45" s="10" t="s">
        <v>244</v>
      </c>
      <c r="D45" s="88">
        <f>700.54*8.3</f>
        <v>5814.482</v>
      </c>
      <c r="E45" s="37">
        <f>D45/12/$D$2</f>
        <v>2.996537827252113</v>
      </c>
      <c r="F45" s="38">
        <v>1</v>
      </c>
    </row>
    <row r="46" spans="1:6" ht="15">
      <c r="A46" s="10"/>
      <c r="B46" s="60" t="s">
        <v>59</v>
      </c>
      <c r="C46" s="9"/>
      <c r="D46" s="74">
        <f>SUM(D45:D45)</f>
        <v>5814.482</v>
      </c>
      <c r="E46" s="39">
        <f>SUM(E45:E45)</f>
        <v>2.996537827252113</v>
      </c>
      <c r="F46" s="40"/>
    </row>
    <row r="50" spans="2:3" ht="29.25">
      <c r="B50" s="31" t="s">
        <v>155</v>
      </c>
      <c r="C50" s="81">
        <f>C29</f>
        <v>11054.574171206239</v>
      </c>
    </row>
  </sheetData>
  <sheetProtection/>
  <mergeCells count="10">
    <mergeCell ref="A1:E1"/>
    <mergeCell ref="A4:E4"/>
    <mergeCell ref="A7:C7"/>
    <mergeCell ref="A33:F33"/>
    <mergeCell ref="A36:C36"/>
    <mergeCell ref="A38:C38"/>
    <mergeCell ref="A9:C9"/>
    <mergeCell ref="A13:C13"/>
    <mergeCell ref="A17:C17"/>
    <mergeCell ref="A20:C20"/>
  </mergeCells>
  <printOptions/>
  <pageMargins left="0.3937007874015748" right="0.31496062992125984" top="0.31496062992125984" bottom="0.31496062992125984" header="0" footer="0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0"/>
  <sheetViews>
    <sheetView zoomScale="97" zoomScaleNormal="97" zoomScalePageLayoutView="0" workbookViewId="0" topLeftCell="A53">
      <selection activeCell="D59" sqref="D59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156</v>
      </c>
      <c r="B1" s="102"/>
      <c r="C1" s="102"/>
      <c r="D1" s="102"/>
      <c r="E1" s="102"/>
      <c r="F1" s="2"/>
    </row>
    <row r="2" spans="1:6" ht="39" customHeight="1">
      <c r="A2" s="2"/>
      <c r="B2" s="1" t="s">
        <v>89</v>
      </c>
      <c r="C2" s="3"/>
      <c r="D2" s="53">
        <v>173.23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30.75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6" ht="30.75" customHeight="1">
      <c r="A7" s="95" t="s">
        <v>6</v>
      </c>
      <c r="B7" s="96"/>
      <c r="C7" s="96"/>
      <c r="D7" s="11">
        <f>SUM(D8:D13)</f>
        <v>4980.423658738204</v>
      </c>
      <c r="E7" s="11">
        <f>SUM(E8:E13)</f>
        <v>2.3958627541121653</v>
      </c>
      <c r="F7" s="12"/>
    </row>
    <row r="8" spans="1:6" ht="15" customHeight="1">
      <c r="A8" s="13">
        <v>1</v>
      </c>
      <c r="B8" s="7" t="s">
        <v>7</v>
      </c>
      <c r="C8" s="14" t="s">
        <v>8</v>
      </c>
      <c r="D8" s="15">
        <f aca="true" t="shared" si="0" ref="D8:D13">E8*$D$2*12</f>
        <v>305.0015804270634</v>
      </c>
      <c r="E8" s="15">
        <v>0.14672284459344195</v>
      </c>
      <c r="F8" s="2"/>
    </row>
    <row r="9" spans="1:6" ht="15">
      <c r="A9" s="13">
        <v>2</v>
      </c>
      <c r="B9" s="7" t="s">
        <v>9</v>
      </c>
      <c r="C9" s="14" t="s">
        <v>8</v>
      </c>
      <c r="D9" s="15">
        <f t="shared" si="0"/>
        <v>1866.266545435647</v>
      </c>
      <c r="E9" s="15">
        <v>0.897778745711697</v>
      </c>
      <c r="F9" s="2"/>
    </row>
    <row r="10" spans="1:6" ht="30">
      <c r="A10" s="13">
        <v>3</v>
      </c>
      <c r="B10" s="7" t="s">
        <v>11</v>
      </c>
      <c r="C10" s="17" t="s">
        <v>12</v>
      </c>
      <c r="D10" s="15">
        <f t="shared" si="0"/>
        <v>389.91679315959755</v>
      </c>
      <c r="E10" s="15">
        <v>0.1875718183722977</v>
      </c>
      <c r="F10" s="2"/>
    </row>
    <row r="11" spans="1:6" ht="60">
      <c r="A11" s="13">
        <v>4</v>
      </c>
      <c r="B11" s="14" t="s">
        <v>13</v>
      </c>
      <c r="C11" s="14" t="s">
        <v>14</v>
      </c>
      <c r="D11" s="15">
        <f t="shared" si="0"/>
        <v>2079.5562301845225</v>
      </c>
      <c r="E11" s="15">
        <v>1.0003830313189221</v>
      </c>
      <c r="F11" s="2"/>
    </row>
    <row r="12" spans="1:6" ht="15.75" customHeight="1">
      <c r="A12" s="13">
        <v>5</v>
      </c>
      <c r="B12" s="17" t="s">
        <v>57</v>
      </c>
      <c r="C12" s="17" t="s">
        <v>18</v>
      </c>
      <c r="D12" s="15">
        <f t="shared" si="0"/>
        <v>194.21644187054642</v>
      </c>
      <c r="E12" s="16">
        <v>0.09342898741102697</v>
      </c>
      <c r="F12" s="2"/>
    </row>
    <row r="13" spans="1:7" ht="15.75" customHeight="1">
      <c r="A13" s="13">
        <v>6</v>
      </c>
      <c r="B13" s="17" t="s">
        <v>19</v>
      </c>
      <c r="C13" s="17" t="s">
        <v>20</v>
      </c>
      <c r="D13" s="15">
        <f t="shared" si="0"/>
        <v>145.46606766082772</v>
      </c>
      <c r="E13" s="15">
        <v>0.06997732670477964</v>
      </c>
      <c r="F13" s="18"/>
      <c r="G13" s="19"/>
    </row>
    <row r="14" spans="1:7" ht="15">
      <c r="A14" s="97" t="s">
        <v>62</v>
      </c>
      <c r="B14" s="98"/>
      <c r="C14" s="99"/>
      <c r="D14" s="11">
        <f>SUM(D15:D17)</f>
        <v>3674.2310472846557</v>
      </c>
      <c r="E14" s="11">
        <f>SUM(E15:E17)</f>
        <v>1.7675109427180895</v>
      </c>
      <c r="F14" s="20"/>
      <c r="G14" s="19"/>
    </row>
    <row r="15" spans="1:7" ht="15.75" customHeight="1">
      <c r="A15" s="13">
        <v>7</v>
      </c>
      <c r="B15" s="7" t="s">
        <v>22</v>
      </c>
      <c r="C15" s="14" t="s">
        <v>23</v>
      </c>
      <c r="D15" s="15">
        <f>E15*$D$2*12</f>
        <v>2837.686447652933</v>
      </c>
      <c r="E15" s="21">
        <v>1.3650861319502652</v>
      </c>
      <c r="F15" s="18"/>
      <c r="G15" s="19"/>
    </row>
    <row r="16" spans="1:7" ht="15.75" customHeight="1">
      <c r="A16" s="13">
        <v>8</v>
      </c>
      <c r="B16" s="7" t="s">
        <v>115</v>
      </c>
      <c r="C16" s="14" t="s">
        <v>23</v>
      </c>
      <c r="D16" s="15">
        <f>E16*$D$2*12</f>
        <v>572.63976</v>
      </c>
      <c r="E16" s="56">
        <v>0.27547180049644987</v>
      </c>
      <c r="F16" s="18"/>
      <c r="G16" s="19"/>
    </row>
    <row r="17" spans="1:7" ht="30">
      <c r="A17" s="13">
        <v>9</v>
      </c>
      <c r="B17" s="17" t="s">
        <v>24</v>
      </c>
      <c r="C17" s="17" t="s">
        <v>25</v>
      </c>
      <c r="D17" s="15">
        <f>E17*$D$2*12</f>
        <v>263.9048396317224</v>
      </c>
      <c r="E17" s="15">
        <v>0.12695301027137446</v>
      </c>
      <c r="F17" s="18"/>
      <c r="G17" s="19"/>
    </row>
    <row r="18" spans="1:7" ht="15">
      <c r="A18" s="97" t="s">
        <v>26</v>
      </c>
      <c r="B18" s="100"/>
      <c r="C18" s="101"/>
      <c r="D18" s="22">
        <f>SUM(D19:D22)</f>
        <v>658.6495448074648</v>
      </c>
      <c r="E18" s="22">
        <f>SUM(E19:E22)</f>
        <v>0.3168473247548851</v>
      </c>
      <c r="F18" s="18"/>
      <c r="G18" s="19"/>
    </row>
    <row r="19" spans="1:7" ht="18.75" customHeight="1">
      <c r="A19" s="13">
        <v>10</v>
      </c>
      <c r="B19" s="17" t="s">
        <v>27</v>
      </c>
      <c r="C19" s="17" t="s">
        <v>20</v>
      </c>
      <c r="D19" s="15">
        <f>E19*12*$D$2</f>
        <v>137.32803738394003</v>
      </c>
      <c r="E19" s="15">
        <v>0.06606247829664802</v>
      </c>
      <c r="F19" s="12"/>
      <c r="G19" s="23"/>
    </row>
    <row r="20" spans="1:7" ht="15">
      <c r="A20" s="13">
        <v>11</v>
      </c>
      <c r="B20" s="17" t="s">
        <v>85</v>
      </c>
      <c r="C20" s="17" t="s">
        <v>20</v>
      </c>
      <c r="D20" s="15">
        <f>E20*12*$D$2</f>
        <v>193.10611358569886</v>
      </c>
      <c r="E20" s="15">
        <v>0.09289485731190655</v>
      </c>
      <c r="F20" s="24"/>
      <c r="G20" s="19"/>
    </row>
    <row r="21" spans="1:6" ht="30">
      <c r="A21" s="13">
        <v>12</v>
      </c>
      <c r="B21" s="17" t="s">
        <v>29</v>
      </c>
      <c r="C21" s="17" t="s">
        <v>20</v>
      </c>
      <c r="D21" s="15">
        <f>E21*12*$D$2</f>
        <v>198.46102338621384</v>
      </c>
      <c r="E21" s="15">
        <v>0.09547086887674086</v>
      </c>
      <c r="F21" s="2"/>
    </row>
    <row r="22" spans="1:6" ht="60">
      <c r="A22" s="13">
        <v>13</v>
      </c>
      <c r="B22" s="17" t="s">
        <v>63</v>
      </c>
      <c r="C22" s="17" t="s">
        <v>20</v>
      </c>
      <c r="D22" s="15">
        <f>E22*12*$D$2</f>
        <v>129.7543704516121</v>
      </c>
      <c r="E22" s="15">
        <v>0.062419120269589616</v>
      </c>
      <c r="F22" s="2"/>
    </row>
    <row r="23" spans="1:6" ht="15">
      <c r="A23" s="95" t="s">
        <v>31</v>
      </c>
      <c r="B23" s="96"/>
      <c r="C23" s="96"/>
      <c r="D23" s="25">
        <f>SUM(D24:D25)</f>
        <v>3417.8720876598936</v>
      </c>
      <c r="E23" s="25">
        <f>SUM(E24:E25)</f>
        <v>1.6441879234062104</v>
      </c>
      <c r="F23" s="2"/>
    </row>
    <row r="24" spans="1:6" ht="75">
      <c r="A24" s="13">
        <v>14</v>
      </c>
      <c r="B24" s="17" t="s">
        <v>64</v>
      </c>
      <c r="C24" s="17" t="s">
        <v>20</v>
      </c>
      <c r="D24" s="15">
        <f>E24*12*$D$2</f>
        <v>299.35786310547564</v>
      </c>
      <c r="E24" s="15">
        <v>0.1440079004336603</v>
      </c>
      <c r="F24" s="2"/>
    </row>
    <row r="25" spans="1:6" ht="90">
      <c r="A25" s="13">
        <v>15</v>
      </c>
      <c r="B25" s="17" t="s">
        <v>32</v>
      </c>
      <c r="C25" s="17" t="s">
        <v>65</v>
      </c>
      <c r="D25" s="15">
        <f>E25*12*$D$2</f>
        <v>3118.514224554418</v>
      </c>
      <c r="E25" s="21">
        <v>1.5001800229725502</v>
      </c>
      <c r="F25" s="2"/>
    </row>
    <row r="26" spans="1:6" ht="15">
      <c r="A26" s="95" t="s">
        <v>34</v>
      </c>
      <c r="B26" s="95"/>
      <c r="C26" s="95"/>
      <c r="D26" s="26">
        <f>SUM(D27)</f>
        <v>281.03043910793355</v>
      </c>
      <c r="E26" s="26">
        <f>SUM(E27)</f>
        <v>0.13519138289554042</v>
      </c>
      <c r="F26" s="2"/>
    </row>
    <row r="27" spans="1:6" ht="15">
      <c r="A27" s="13">
        <v>16</v>
      </c>
      <c r="B27" s="17" t="s">
        <v>35</v>
      </c>
      <c r="C27" s="17" t="s">
        <v>36</v>
      </c>
      <c r="D27" s="15">
        <f>E27*12*$D$2</f>
        <v>281.03043910793355</v>
      </c>
      <c r="E27" s="27">
        <v>0.13519138289554042</v>
      </c>
      <c r="F27" s="2"/>
    </row>
    <row r="28" spans="1:6" ht="15">
      <c r="A28" s="95" t="s">
        <v>37</v>
      </c>
      <c r="B28" s="95"/>
      <c r="C28" s="95"/>
      <c r="D28" s="26">
        <f>SUM(D29:D30)</f>
        <v>142.0509269263972</v>
      </c>
      <c r="E28" s="26">
        <f>SUM(E29:E30)</f>
        <v>0.06833445271527122</v>
      </c>
      <c r="F28" s="2"/>
    </row>
    <row r="29" spans="1:6" ht="30">
      <c r="A29" s="13">
        <v>17</v>
      </c>
      <c r="B29" s="17" t="s">
        <v>38</v>
      </c>
      <c r="C29" s="17" t="s">
        <v>25</v>
      </c>
      <c r="D29" s="15">
        <f>E29*12*$D$2</f>
        <v>116.8979309263972</v>
      </c>
      <c r="E29" s="21">
        <v>0.05623445271527122</v>
      </c>
      <c r="F29" s="2"/>
    </row>
    <row r="30" spans="1:6" ht="45">
      <c r="A30" s="13">
        <v>18</v>
      </c>
      <c r="B30" s="17" t="s">
        <v>72</v>
      </c>
      <c r="C30" s="17" t="s">
        <v>73</v>
      </c>
      <c r="D30" s="15">
        <f>E30*12*$D$2</f>
        <v>25.152996</v>
      </c>
      <c r="E30" s="15">
        <v>0.012100000000000001</v>
      </c>
      <c r="F30" s="2"/>
    </row>
    <row r="31" spans="1:6" ht="15">
      <c r="A31" s="8"/>
      <c r="B31" s="28" t="s">
        <v>39</v>
      </c>
      <c r="C31" s="28"/>
      <c r="D31" s="11">
        <f>D7+D14+D18+D23+D26+D28</f>
        <v>13154.257704524549</v>
      </c>
      <c r="E31" s="11">
        <f>E7+E14+E18+E23+E26+E28</f>
        <v>6.327934780602162</v>
      </c>
      <c r="F31" s="4"/>
    </row>
    <row r="32" spans="1:6" ht="7.5" customHeight="1">
      <c r="A32" s="30"/>
      <c r="B32" s="31"/>
      <c r="C32" s="32"/>
      <c r="D32" s="33"/>
      <c r="E32" s="34"/>
      <c r="F32" s="2"/>
    </row>
    <row r="33" spans="1:6" ht="5.25" customHeight="1">
      <c r="A33" s="35"/>
      <c r="B33" s="35"/>
      <c r="C33" s="35"/>
      <c r="D33" s="35"/>
      <c r="E33" s="35"/>
      <c r="F33" s="36"/>
    </row>
    <row r="34" spans="1:6" ht="105">
      <c r="A34" s="10" t="s">
        <v>40</v>
      </c>
      <c r="B34" s="10" t="s">
        <v>41</v>
      </c>
      <c r="C34" s="10" t="s">
        <v>42</v>
      </c>
      <c r="D34" s="10" t="s">
        <v>43</v>
      </c>
      <c r="E34" s="10" t="s">
        <v>44</v>
      </c>
      <c r="F34" s="10" t="s">
        <v>45</v>
      </c>
    </row>
    <row r="35" spans="1:6" ht="15">
      <c r="A35" s="10">
        <v>1</v>
      </c>
      <c r="B35" s="82" t="s">
        <v>116</v>
      </c>
      <c r="C35" s="10" t="s">
        <v>245</v>
      </c>
      <c r="D35" s="88">
        <f>700.54*8.9</f>
        <v>6234.806</v>
      </c>
      <c r="E35" s="37">
        <f>D35/12/$D$2</f>
        <v>2.9992909234351246</v>
      </c>
      <c r="F35" s="38">
        <v>1</v>
      </c>
    </row>
    <row r="36" spans="1:6" ht="15">
      <c r="A36" s="10"/>
      <c r="B36" s="60" t="s">
        <v>59</v>
      </c>
      <c r="C36" s="9"/>
      <c r="D36" s="74">
        <f>SUM(D35:D35)</f>
        <v>6234.806</v>
      </c>
      <c r="E36" s="39">
        <f>SUM(E35:E35)</f>
        <v>2.9992909234351246</v>
      </c>
      <c r="F36" s="40"/>
    </row>
    <row r="37" spans="1:6" ht="15">
      <c r="A37" s="30"/>
      <c r="B37" s="31"/>
      <c r="C37" s="41"/>
      <c r="D37" s="41"/>
      <c r="E37" s="41"/>
      <c r="F37" s="41"/>
    </row>
    <row r="38" spans="1:6" ht="29.25">
      <c r="A38" s="30"/>
      <c r="B38" s="31" t="s">
        <v>47</v>
      </c>
      <c r="C38" s="42">
        <f>D31+D36</f>
        <v>19389.06370452455</v>
      </c>
      <c r="D38" s="42"/>
      <c r="E38" s="42"/>
      <c r="F38" s="41"/>
    </row>
    <row r="39" spans="1:6" ht="15">
      <c r="A39" s="30"/>
      <c r="B39" s="31" t="s">
        <v>48</v>
      </c>
      <c r="C39" s="43">
        <f>E31+E36</f>
        <v>9.327225704037287</v>
      </c>
      <c r="D39" s="41"/>
      <c r="E39" s="41"/>
      <c r="F39" s="41"/>
    </row>
    <row r="40" spans="1:6" ht="15">
      <c r="A40" s="30"/>
      <c r="B40" s="31"/>
      <c r="C40" s="43"/>
      <c r="D40" s="41"/>
      <c r="E40" s="41"/>
      <c r="F40" s="41"/>
    </row>
    <row r="41" spans="1:6" ht="15">
      <c r="A41" s="2"/>
      <c r="B41" s="2"/>
      <c r="C41" s="2"/>
      <c r="D41" s="2"/>
      <c r="E41" s="2"/>
      <c r="F41" s="2"/>
    </row>
    <row r="42" spans="1:6" ht="33" customHeight="1">
      <c r="A42" s="102" t="s">
        <v>49</v>
      </c>
      <c r="B42" s="102"/>
      <c r="C42" s="102"/>
      <c r="D42" s="102"/>
      <c r="E42" s="102"/>
      <c r="F42" s="102"/>
    </row>
    <row r="43" spans="1:6" ht="15">
      <c r="A43" s="1"/>
      <c r="B43" s="1"/>
      <c r="C43" s="1"/>
      <c r="D43" s="2"/>
      <c r="E43" s="2"/>
      <c r="F43" s="2"/>
    </row>
    <row r="44" spans="1:6" ht="71.25">
      <c r="A44" s="7"/>
      <c r="B44" s="8" t="s">
        <v>2</v>
      </c>
      <c r="C44" s="8" t="s">
        <v>3</v>
      </c>
      <c r="D44" s="8" t="s">
        <v>4</v>
      </c>
      <c r="E44" s="8" t="s">
        <v>5</v>
      </c>
      <c r="F44" s="2"/>
    </row>
    <row r="45" spans="1:5" ht="30" customHeight="1">
      <c r="A45" s="103" t="s">
        <v>50</v>
      </c>
      <c r="B45" s="103"/>
      <c r="C45" s="103"/>
      <c r="D45" s="11">
        <f>D46</f>
        <v>26.296314000000002</v>
      </c>
      <c r="E45" s="11">
        <f>E46</f>
        <v>0.012650000000000002</v>
      </c>
    </row>
    <row r="46" spans="1:5" ht="30">
      <c r="A46" s="13">
        <v>1</v>
      </c>
      <c r="B46" s="44" t="s">
        <v>51</v>
      </c>
      <c r="C46" s="44" t="s">
        <v>16</v>
      </c>
      <c r="D46" s="15">
        <f>E46*12*$D$2</f>
        <v>26.296314000000002</v>
      </c>
      <c r="E46" s="45">
        <v>0.012650000000000002</v>
      </c>
    </row>
    <row r="47" spans="1:5" ht="30" customHeight="1">
      <c r="A47" s="103" t="s">
        <v>53</v>
      </c>
      <c r="B47" s="103"/>
      <c r="C47" s="103"/>
      <c r="D47" s="11">
        <f>D48+D49+D50</f>
        <v>892.7831558158771</v>
      </c>
      <c r="E47" s="11">
        <v>0.42947870644801567</v>
      </c>
    </row>
    <row r="48" spans="1:5" ht="28.5" customHeight="1">
      <c r="A48" s="13">
        <v>2</v>
      </c>
      <c r="B48" s="44" t="s">
        <v>54</v>
      </c>
      <c r="C48" s="44" t="s">
        <v>55</v>
      </c>
      <c r="D48" s="15">
        <f>E48*$D$2*12</f>
        <v>52.592628000000005</v>
      </c>
      <c r="E48" s="45">
        <v>0.025300000000000003</v>
      </c>
    </row>
    <row r="49" spans="1:5" ht="30">
      <c r="A49" s="13">
        <v>3</v>
      </c>
      <c r="B49" s="46" t="s">
        <v>7</v>
      </c>
      <c r="C49" s="46" t="s">
        <v>56</v>
      </c>
      <c r="D49" s="15">
        <f>E49*$D$2*12</f>
        <v>762.5039510676585</v>
      </c>
      <c r="E49" s="45">
        <v>0.3668071114836049</v>
      </c>
    </row>
    <row r="50" spans="1:5" ht="30">
      <c r="A50" s="13">
        <v>4</v>
      </c>
      <c r="B50" s="47" t="s">
        <v>57</v>
      </c>
      <c r="C50" s="7" t="s">
        <v>80</v>
      </c>
      <c r="D50" s="15">
        <f>E50*$D$2*12</f>
        <v>77.68657674821856</v>
      </c>
      <c r="E50" s="16">
        <v>0.03737159496441078</v>
      </c>
    </row>
    <row r="51" spans="1:6" ht="15">
      <c r="A51" s="8"/>
      <c r="B51" s="28" t="s">
        <v>39</v>
      </c>
      <c r="C51" s="28"/>
      <c r="D51" s="29">
        <f>D45+D47</f>
        <v>919.0794698158771</v>
      </c>
      <c r="E51" s="11">
        <f>E45+E47</f>
        <v>0.44212870644801566</v>
      </c>
      <c r="F51" s="4"/>
    </row>
    <row r="52" spans="1:6" ht="7.5" customHeight="1">
      <c r="A52" s="2"/>
      <c r="B52" s="2"/>
      <c r="C52" s="2"/>
      <c r="D52" s="2"/>
      <c r="E52" s="2"/>
      <c r="F52" s="2"/>
    </row>
    <row r="53" spans="1:6" ht="15">
      <c r="A53" s="35"/>
      <c r="B53" s="35"/>
      <c r="C53" s="35"/>
      <c r="D53" s="35"/>
      <c r="E53" s="35"/>
      <c r="F53" s="36"/>
    </row>
    <row r="54" spans="1:6" ht="105">
      <c r="A54" s="10" t="s">
        <v>40</v>
      </c>
      <c r="B54" s="10" t="s">
        <v>41</v>
      </c>
      <c r="C54" s="10" t="s">
        <v>42</v>
      </c>
      <c r="D54" s="10" t="s">
        <v>43</v>
      </c>
      <c r="E54" s="10" t="s">
        <v>58</v>
      </c>
      <c r="F54" s="10" t="s">
        <v>45</v>
      </c>
    </row>
    <row r="55" spans="1:6" ht="15">
      <c r="A55" s="10">
        <v>1</v>
      </c>
      <c r="B55" s="82" t="s">
        <v>116</v>
      </c>
      <c r="C55" s="10" t="s">
        <v>245</v>
      </c>
      <c r="D55" s="88">
        <f>700.54*8.9</f>
        <v>6234.806</v>
      </c>
      <c r="E55" s="37">
        <f>D55/12/$D$2</f>
        <v>2.9992909234351246</v>
      </c>
      <c r="F55" s="38">
        <v>1</v>
      </c>
    </row>
    <row r="56" spans="1:6" ht="15">
      <c r="A56" s="49"/>
      <c r="B56" s="49" t="s">
        <v>59</v>
      </c>
      <c r="C56" s="49"/>
      <c r="D56" s="50">
        <f>SUM(D55:D55)</f>
        <v>6234.806</v>
      </c>
      <c r="E56" s="51">
        <f>SUM(E55:E55)</f>
        <v>2.9992909234351246</v>
      </c>
      <c r="F56" s="49"/>
    </row>
    <row r="60" spans="2:3" ht="29.25">
      <c r="B60" s="31" t="s">
        <v>157</v>
      </c>
      <c r="C60" s="81">
        <f>C38</f>
        <v>19389.06370452455</v>
      </c>
    </row>
  </sheetData>
  <sheetProtection/>
  <mergeCells count="11">
    <mergeCell ref="A4:E4"/>
    <mergeCell ref="A7:C7"/>
    <mergeCell ref="A28:C28"/>
    <mergeCell ref="A42:F42"/>
    <mergeCell ref="A1:E1"/>
    <mergeCell ref="A45:C45"/>
    <mergeCell ref="A47:C47"/>
    <mergeCell ref="A14:C14"/>
    <mergeCell ref="A18:C18"/>
    <mergeCell ref="A23:C23"/>
    <mergeCell ref="A26:C26"/>
  </mergeCells>
  <printOptions/>
  <pageMargins left="0.3937007874015748" right="0.31496062992125984" top="0.31496062992125984" bottom="0.31496062992125984" header="0" footer="0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8"/>
  <sheetViews>
    <sheetView zoomScale="97" zoomScaleNormal="97" zoomScalePageLayoutView="0" workbookViewId="0" topLeftCell="A37">
      <selection activeCell="D48" sqref="D48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158</v>
      </c>
      <c r="B1" s="102"/>
      <c r="C1" s="102"/>
      <c r="D1" s="102"/>
      <c r="E1" s="102"/>
      <c r="F1" s="2"/>
    </row>
    <row r="2" spans="1:6" ht="39" customHeight="1">
      <c r="A2" s="2"/>
      <c r="B2" s="1" t="s">
        <v>90</v>
      </c>
      <c r="C2" s="3"/>
      <c r="D2" s="53">
        <v>65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30.75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7" ht="15">
      <c r="A7" s="97" t="s">
        <v>66</v>
      </c>
      <c r="B7" s="98"/>
      <c r="C7" s="99"/>
      <c r="D7" s="11">
        <f>SUM(D8:D10)</f>
        <v>1445.5106703267274</v>
      </c>
      <c r="E7" s="11">
        <f>SUM(E8:E10)</f>
        <v>1.853218808111189</v>
      </c>
      <c r="F7" s="20"/>
      <c r="G7" s="19"/>
    </row>
    <row r="8" spans="1:7" ht="15.75" customHeight="1">
      <c r="A8" s="13">
        <v>1</v>
      </c>
      <c r="B8" s="7" t="s">
        <v>22</v>
      </c>
      <c r="C8" s="14" t="s">
        <v>23</v>
      </c>
      <c r="D8" s="15">
        <f>E8*$D$2*12</f>
        <v>893.8583992010314</v>
      </c>
      <c r="E8" s="21">
        <v>1.145972306667989</v>
      </c>
      <c r="F8" s="18"/>
      <c r="G8" s="19"/>
    </row>
    <row r="9" spans="1:7" ht="15.75" customHeight="1">
      <c r="A9" s="13">
        <v>2</v>
      </c>
      <c r="B9" s="7" t="s">
        <v>115</v>
      </c>
      <c r="C9" s="14" t="s">
        <v>23</v>
      </c>
      <c r="D9" s="15">
        <f>E9*$D$2*12</f>
        <v>468.52344000000016</v>
      </c>
      <c r="E9" s="56">
        <v>0.6006710769230771</v>
      </c>
      <c r="F9" s="18"/>
      <c r="G9" s="19"/>
    </row>
    <row r="10" spans="1:7" ht="30">
      <c r="A10" s="13">
        <v>3</v>
      </c>
      <c r="B10" s="17" t="s">
        <v>24</v>
      </c>
      <c r="C10" s="17" t="s">
        <v>25</v>
      </c>
      <c r="D10" s="15">
        <f>E10*$D$2*12</f>
        <v>83.1288311256959</v>
      </c>
      <c r="E10" s="15">
        <v>0.10657542452012293</v>
      </c>
      <c r="F10" s="18"/>
      <c r="G10" s="19"/>
    </row>
    <row r="11" spans="1:7" ht="15">
      <c r="A11" s="97" t="s">
        <v>67</v>
      </c>
      <c r="B11" s="100"/>
      <c r="C11" s="101"/>
      <c r="D11" s="22">
        <f>SUM(D12:D12)</f>
        <v>31.750459312269097</v>
      </c>
      <c r="E11" s="22">
        <f>SUM(E12:E12)</f>
        <v>0.04070571706701166</v>
      </c>
      <c r="F11" s="18"/>
      <c r="G11" s="19"/>
    </row>
    <row r="12" spans="1:6" ht="60">
      <c r="A12" s="13">
        <v>4</v>
      </c>
      <c r="B12" s="17" t="s">
        <v>63</v>
      </c>
      <c r="C12" s="17" t="s">
        <v>20</v>
      </c>
      <c r="D12" s="15">
        <f>E12*12*$D$2</f>
        <v>31.750459312269097</v>
      </c>
      <c r="E12" s="16">
        <v>0.04070571706701166</v>
      </c>
      <c r="F12" s="2"/>
    </row>
    <row r="13" spans="1:6" ht="15">
      <c r="A13" s="95" t="s">
        <v>68</v>
      </c>
      <c r="B13" s="96"/>
      <c r="C13" s="96"/>
      <c r="D13" s="25">
        <f>SUM(D14:D15)</f>
        <v>1364.0793354918799</v>
      </c>
      <c r="E13" s="25">
        <f>SUM(E14:E15)</f>
        <v>1.7488196608870252</v>
      </c>
      <c r="F13" s="2"/>
    </row>
    <row r="14" spans="1:6" ht="75">
      <c r="A14" s="13">
        <v>5</v>
      </c>
      <c r="B14" s="17" t="s">
        <v>64</v>
      </c>
      <c r="C14" s="17" t="s">
        <v>20</v>
      </c>
      <c r="D14" s="15">
        <f>E14*12*$D$2</f>
        <v>192.95896678003126</v>
      </c>
      <c r="E14" s="15">
        <v>0.24738329074362983</v>
      </c>
      <c r="F14" s="2"/>
    </row>
    <row r="15" spans="1:6" ht="90">
      <c r="A15" s="13">
        <v>6</v>
      </c>
      <c r="B15" s="17" t="s">
        <v>32</v>
      </c>
      <c r="C15" s="17" t="s">
        <v>65</v>
      </c>
      <c r="D15" s="15">
        <f>E15*12*$D$2</f>
        <v>1171.1203687118486</v>
      </c>
      <c r="E15" s="21">
        <v>1.5014363701433955</v>
      </c>
      <c r="F15" s="2"/>
    </row>
    <row r="16" spans="1:6" ht="15">
      <c r="A16" s="95" t="s">
        <v>69</v>
      </c>
      <c r="B16" s="95"/>
      <c r="C16" s="95"/>
      <c r="D16" s="26">
        <f>SUM(D17)</f>
        <v>206.663339159688</v>
      </c>
      <c r="E16" s="26">
        <f>SUM(E17)</f>
        <v>0.26495299892267693</v>
      </c>
      <c r="F16" s="2"/>
    </row>
    <row r="17" spans="1:6" ht="15">
      <c r="A17" s="13">
        <v>7</v>
      </c>
      <c r="B17" s="17" t="s">
        <v>35</v>
      </c>
      <c r="C17" s="17" t="s">
        <v>36</v>
      </c>
      <c r="D17" s="15">
        <f>E17*12*$D$2</f>
        <v>206.663339159688</v>
      </c>
      <c r="E17" s="27">
        <v>0.26495299892267693</v>
      </c>
      <c r="F17" s="2"/>
    </row>
    <row r="18" spans="1:6" ht="15">
      <c r="A18" s="8"/>
      <c r="B18" s="28" t="s">
        <v>39</v>
      </c>
      <c r="C18" s="28"/>
      <c r="D18" s="11">
        <f>D7+D11+D13+D16</f>
        <v>3048.0038042905644</v>
      </c>
      <c r="E18" s="11">
        <f>E7+E11+E13+E16</f>
        <v>3.907697184987903</v>
      </c>
      <c r="F18" s="4"/>
    </row>
    <row r="19" spans="1:6" ht="15">
      <c r="A19" s="30"/>
      <c r="B19" s="31"/>
      <c r="C19" s="32"/>
      <c r="D19" s="33"/>
      <c r="E19" s="34"/>
      <c r="F19" s="2"/>
    </row>
    <row r="20" spans="1:6" ht="15">
      <c r="A20" s="30"/>
      <c r="B20" s="31"/>
      <c r="C20" s="32"/>
      <c r="D20" s="33"/>
      <c r="E20" s="34"/>
      <c r="F20" s="2"/>
    </row>
    <row r="21" spans="1:6" ht="105">
      <c r="A21" s="10" t="s">
        <v>40</v>
      </c>
      <c r="B21" s="10" t="s">
        <v>41</v>
      </c>
      <c r="C21" s="10" t="s">
        <v>42</v>
      </c>
      <c r="D21" s="10" t="s">
        <v>43</v>
      </c>
      <c r="E21" s="10" t="s">
        <v>44</v>
      </c>
      <c r="F21" s="10" t="s">
        <v>45</v>
      </c>
    </row>
    <row r="22" spans="1:6" ht="15">
      <c r="A22" s="10">
        <v>1</v>
      </c>
      <c r="B22" s="82" t="s">
        <v>116</v>
      </c>
      <c r="C22" s="10" t="s">
        <v>246</v>
      </c>
      <c r="D22" s="88">
        <f>700.54*3.3</f>
        <v>2311.7819999999997</v>
      </c>
      <c r="E22" s="37">
        <f>D22/12/$D$2</f>
        <v>2.963823076923077</v>
      </c>
      <c r="F22" s="38">
        <v>1</v>
      </c>
    </row>
    <row r="23" spans="1:6" ht="15">
      <c r="A23" s="10"/>
      <c r="B23" s="60" t="s">
        <v>59</v>
      </c>
      <c r="C23" s="9"/>
      <c r="D23" s="74">
        <f>SUM(D22:D22)</f>
        <v>2311.7819999999997</v>
      </c>
      <c r="E23" s="39">
        <f>SUM(E22:E22)</f>
        <v>2.963823076923077</v>
      </c>
      <c r="F23" s="40"/>
    </row>
    <row r="24" spans="1:6" ht="15">
      <c r="A24" s="30"/>
      <c r="B24" s="31"/>
      <c r="C24" s="32"/>
      <c r="D24" s="33"/>
      <c r="E24" s="34"/>
      <c r="F24" s="2"/>
    </row>
    <row r="25" spans="1:6" ht="15">
      <c r="A25" s="30"/>
      <c r="B25" s="31"/>
      <c r="C25" s="32"/>
      <c r="D25" s="33"/>
      <c r="E25" s="34"/>
      <c r="F25" s="2"/>
    </row>
    <row r="26" spans="1:6" ht="15">
      <c r="A26" s="30"/>
      <c r="B26" s="31"/>
      <c r="C26" s="32"/>
      <c r="D26" s="33"/>
      <c r="E26" s="34"/>
      <c r="F26" s="2"/>
    </row>
    <row r="27" spans="1:6" ht="29.25">
      <c r="A27" s="30"/>
      <c r="B27" s="31" t="s">
        <v>47</v>
      </c>
      <c r="C27" s="42">
        <f>D18+D23</f>
        <v>5359.785804290565</v>
      </c>
      <c r="D27" s="42"/>
      <c r="E27" s="42"/>
      <c r="F27" s="41"/>
    </row>
    <row r="28" spans="1:6" ht="15">
      <c r="A28" s="30"/>
      <c r="B28" s="31" t="s">
        <v>48</v>
      </c>
      <c r="C28" s="43">
        <f>E18+E23</f>
        <v>6.87152026191098</v>
      </c>
      <c r="D28" s="41"/>
      <c r="E28" s="41"/>
      <c r="F28" s="41"/>
    </row>
    <row r="29" spans="1:6" ht="15">
      <c r="A29" s="30"/>
      <c r="B29" s="31"/>
      <c r="C29" s="43"/>
      <c r="D29" s="41"/>
      <c r="E29" s="41"/>
      <c r="F29" s="41"/>
    </row>
    <row r="30" spans="1:6" ht="15">
      <c r="A30" s="2"/>
      <c r="B30" s="2"/>
      <c r="C30" s="2"/>
      <c r="D30" s="2"/>
      <c r="E30" s="2"/>
      <c r="F30" s="2"/>
    </row>
    <row r="31" spans="1:6" ht="33" customHeight="1">
      <c r="A31" s="102" t="s">
        <v>49</v>
      </c>
      <c r="B31" s="102"/>
      <c r="C31" s="102"/>
      <c r="D31" s="102"/>
      <c r="E31" s="102"/>
      <c r="F31" s="102"/>
    </row>
    <row r="32" spans="1:6" ht="15">
      <c r="A32" s="1"/>
      <c r="B32" s="1"/>
      <c r="C32" s="1"/>
      <c r="D32" s="2"/>
      <c r="E32" s="2"/>
      <c r="F32" s="2"/>
    </row>
    <row r="33" spans="1:6" ht="71.25">
      <c r="A33" s="7"/>
      <c r="B33" s="8" t="s">
        <v>2</v>
      </c>
      <c r="C33" s="8" t="s">
        <v>3</v>
      </c>
      <c r="D33" s="8" t="s">
        <v>4</v>
      </c>
      <c r="E33" s="8" t="s">
        <v>5</v>
      </c>
      <c r="F33" s="2"/>
    </row>
    <row r="34" spans="1:5" ht="30" customHeight="1">
      <c r="A34" s="103" t="s">
        <v>50</v>
      </c>
      <c r="B34" s="103"/>
      <c r="C34" s="103"/>
      <c r="D34" s="11">
        <f>D35</f>
        <v>9.867</v>
      </c>
      <c r="E34" s="11">
        <f>E35</f>
        <v>0.012650000000000002</v>
      </c>
    </row>
    <row r="35" spans="1:5" ht="30">
      <c r="A35" s="13">
        <v>1</v>
      </c>
      <c r="B35" s="44" t="s">
        <v>51</v>
      </c>
      <c r="C35" s="44" t="s">
        <v>16</v>
      </c>
      <c r="D35" s="15">
        <f>E35*12*$D$2</f>
        <v>9.867</v>
      </c>
      <c r="E35" s="45">
        <v>0.012650000000000002</v>
      </c>
    </row>
    <row r="36" spans="1:5" ht="32.25" customHeight="1">
      <c r="A36" s="103" t="s">
        <v>53</v>
      </c>
      <c r="B36" s="103"/>
      <c r="C36" s="103"/>
      <c r="D36" s="11">
        <f>D37+D38</f>
        <v>78.936</v>
      </c>
      <c r="E36" s="11">
        <f>E37+E38</f>
        <v>0.10120000000000001</v>
      </c>
    </row>
    <row r="37" spans="1:5" ht="28.5" customHeight="1">
      <c r="A37" s="13">
        <v>2</v>
      </c>
      <c r="B37" s="44" t="s">
        <v>54</v>
      </c>
      <c r="C37" s="44" t="s">
        <v>55</v>
      </c>
      <c r="D37" s="15">
        <f>E37*$D$2*12</f>
        <v>19.734</v>
      </c>
      <c r="E37" s="45">
        <v>0.025300000000000003</v>
      </c>
    </row>
    <row r="38" spans="1:5" ht="15">
      <c r="A38" s="13">
        <v>3</v>
      </c>
      <c r="B38" s="47" t="s">
        <v>57</v>
      </c>
      <c r="C38" s="7" t="s">
        <v>16</v>
      </c>
      <c r="D38" s="15">
        <f>E38*$D$2*12</f>
        <v>59.202000000000005</v>
      </c>
      <c r="E38" s="16">
        <v>0.07590000000000001</v>
      </c>
    </row>
    <row r="39" spans="1:6" ht="15">
      <c r="A39" s="8"/>
      <c r="B39" s="28" t="s">
        <v>39</v>
      </c>
      <c r="C39" s="28"/>
      <c r="D39" s="29">
        <f>D34+D36</f>
        <v>88.80300000000001</v>
      </c>
      <c r="E39" s="11">
        <f>E34+E36</f>
        <v>0.11385</v>
      </c>
      <c r="F39" s="4"/>
    </row>
    <row r="40" spans="1:6" ht="15">
      <c r="A40" s="2"/>
      <c r="B40" s="2"/>
      <c r="C40" s="2"/>
      <c r="D40" s="2"/>
      <c r="E40" s="2"/>
      <c r="F40" s="2"/>
    </row>
    <row r="41" spans="1:6" ht="15">
      <c r="A41" s="35"/>
      <c r="B41" s="35"/>
      <c r="C41" s="35"/>
      <c r="D41" s="35"/>
      <c r="E41" s="35"/>
      <c r="F41" s="36"/>
    </row>
    <row r="42" spans="1:6" ht="105">
      <c r="A42" s="10" t="s">
        <v>40</v>
      </c>
      <c r="B42" s="10" t="s">
        <v>41</v>
      </c>
      <c r="C42" s="10" t="s">
        <v>42</v>
      </c>
      <c r="D42" s="10" t="s">
        <v>43</v>
      </c>
      <c r="E42" s="10" t="s">
        <v>58</v>
      </c>
      <c r="F42" s="10" t="s">
        <v>45</v>
      </c>
    </row>
    <row r="43" spans="1:6" ht="15">
      <c r="A43" s="10">
        <v>1</v>
      </c>
      <c r="B43" s="82" t="s">
        <v>116</v>
      </c>
      <c r="C43" s="10" t="s">
        <v>246</v>
      </c>
      <c r="D43" s="88">
        <f>700.54*3.3</f>
        <v>2311.7819999999997</v>
      </c>
      <c r="E43" s="37">
        <f>D43/12/$D$2</f>
        <v>2.963823076923077</v>
      </c>
      <c r="F43" s="38">
        <v>1</v>
      </c>
    </row>
    <row r="44" spans="1:6" ht="15">
      <c r="A44" s="49"/>
      <c r="B44" s="49" t="s">
        <v>59</v>
      </c>
      <c r="C44" s="49"/>
      <c r="D44" s="50">
        <f>SUM(D43:D43)</f>
        <v>2311.7819999999997</v>
      </c>
      <c r="E44" s="51">
        <f>SUM(E43:E43)</f>
        <v>2.963823076923077</v>
      </c>
      <c r="F44" s="49"/>
    </row>
    <row r="48" spans="2:3" ht="29.25">
      <c r="B48" s="31" t="s">
        <v>159</v>
      </c>
      <c r="C48" s="81">
        <f>C27</f>
        <v>5359.785804290565</v>
      </c>
    </row>
  </sheetData>
  <sheetProtection/>
  <mergeCells count="9">
    <mergeCell ref="A36:C36"/>
    <mergeCell ref="A7:C7"/>
    <mergeCell ref="A11:C11"/>
    <mergeCell ref="A13:C13"/>
    <mergeCell ref="A16:C16"/>
    <mergeCell ref="A1:E1"/>
    <mergeCell ref="A4:E4"/>
    <mergeCell ref="A31:F31"/>
    <mergeCell ref="A34:C34"/>
  </mergeCells>
  <printOptions/>
  <pageMargins left="0.3937007874015748" right="0.31496062992125984" top="0.31496062992125984" bottom="0.31496062992125984" header="0" footer="0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8"/>
  <sheetViews>
    <sheetView zoomScale="97" zoomScaleNormal="97" zoomScalePageLayoutView="0" workbookViewId="0" topLeftCell="A34">
      <selection activeCell="C45" sqref="C45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160</v>
      </c>
      <c r="B1" s="102"/>
      <c r="C1" s="102"/>
      <c r="D1" s="102"/>
      <c r="E1" s="102"/>
      <c r="F1" s="2"/>
    </row>
    <row r="2" spans="1:6" ht="39" customHeight="1">
      <c r="A2" s="2"/>
      <c r="B2" s="1" t="s">
        <v>91</v>
      </c>
      <c r="C2" s="3"/>
      <c r="D2" s="53">
        <v>38.2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30.75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7" ht="15">
      <c r="A7" s="97" t="s">
        <v>66</v>
      </c>
      <c r="B7" s="98"/>
      <c r="C7" s="99"/>
      <c r="D7" s="11">
        <f>SUM(D8:D10)</f>
        <v>1290.3496099707884</v>
      </c>
      <c r="E7" s="11">
        <f>SUM(E8:E10)</f>
        <v>2.8148988001107944</v>
      </c>
      <c r="F7" s="20"/>
      <c r="G7" s="19"/>
    </row>
    <row r="8" spans="1:7" ht="15.75" customHeight="1">
      <c r="A8" s="13">
        <v>1</v>
      </c>
      <c r="B8" s="7" t="s">
        <v>22</v>
      </c>
      <c r="C8" s="14" t="s">
        <v>23</v>
      </c>
      <c r="D8" s="15">
        <f>E8*$D$2*12</f>
        <v>656.6421317207578</v>
      </c>
      <c r="E8" s="21">
        <v>1.4324653833349863</v>
      </c>
      <c r="F8" s="18"/>
      <c r="G8" s="19"/>
    </row>
    <row r="9" spans="1:7" ht="15.75" customHeight="1">
      <c r="A9" s="13">
        <v>2</v>
      </c>
      <c r="B9" s="7" t="s">
        <v>115</v>
      </c>
      <c r="C9" s="14" t="s">
        <v>23</v>
      </c>
      <c r="D9" s="15">
        <f>E9*$D$2*12</f>
        <v>572.63976</v>
      </c>
      <c r="E9" s="56">
        <v>1.2492141361256546</v>
      </c>
      <c r="F9" s="18"/>
      <c r="G9" s="19"/>
    </row>
    <row r="10" spans="1:7" ht="30">
      <c r="A10" s="13">
        <v>3</v>
      </c>
      <c r="B10" s="17" t="s">
        <v>24</v>
      </c>
      <c r="C10" s="17" t="s">
        <v>25</v>
      </c>
      <c r="D10" s="15">
        <f>E10*$D$2*12</f>
        <v>61.06771825003058</v>
      </c>
      <c r="E10" s="15">
        <v>0.13321928065015395</v>
      </c>
      <c r="F10" s="18"/>
      <c r="G10" s="19"/>
    </row>
    <row r="11" spans="1:7" ht="15">
      <c r="A11" s="97" t="s">
        <v>67</v>
      </c>
      <c r="B11" s="100"/>
      <c r="C11" s="101"/>
      <c r="D11" s="22">
        <f>SUM(D12:D12)</f>
        <v>23.32437587939774</v>
      </c>
      <c r="E11" s="22">
        <f>SUM(E12:E12)</f>
        <v>0.0508821463337647</v>
      </c>
      <c r="F11" s="18"/>
      <c r="G11" s="19"/>
    </row>
    <row r="12" spans="1:6" ht="60">
      <c r="A12" s="13">
        <v>4</v>
      </c>
      <c r="B12" s="17" t="s">
        <v>63</v>
      </c>
      <c r="C12" s="17" t="s">
        <v>20</v>
      </c>
      <c r="D12" s="15">
        <f>E12*12*$D$2</f>
        <v>23.32437587939774</v>
      </c>
      <c r="E12" s="16">
        <v>0.0508821463337647</v>
      </c>
      <c r="F12" s="2"/>
    </row>
    <row r="13" spans="1:6" ht="15">
      <c r="A13" s="95" t="s">
        <v>68</v>
      </c>
      <c r="B13" s="96"/>
      <c r="C13" s="96"/>
      <c r="D13" s="25">
        <f>SUM(D14:D15)</f>
        <v>677.3261085463257</v>
      </c>
      <c r="E13" s="25">
        <f>SUM(E14:E15)</f>
        <v>1.4775874968288083</v>
      </c>
      <c r="F13" s="2"/>
    </row>
    <row r="14" spans="1:6" ht="60">
      <c r="A14" s="13">
        <v>5</v>
      </c>
      <c r="B14" s="17" t="s">
        <v>82</v>
      </c>
      <c r="C14" s="17" t="s">
        <v>20</v>
      </c>
      <c r="D14" s="15">
        <f>E14*12*$D$2</f>
        <v>67.63133664625174</v>
      </c>
      <c r="E14" s="15">
        <v>0.14753781990892612</v>
      </c>
      <c r="F14" s="2"/>
    </row>
    <row r="15" spans="1:6" ht="75">
      <c r="A15" s="13">
        <v>6</v>
      </c>
      <c r="B15" s="17" t="s">
        <v>32</v>
      </c>
      <c r="C15" s="17" t="s">
        <v>33</v>
      </c>
      <c r="D15" s="15">
        <f>E15*12*$D$2</f>
        <v>609.694771900074</v>
      </c>
      <c r="E15" s="21">
        <v>1.3300496769198822</v>
      </c>
      <c r="F15" s="2"/>
    </row>
    <row r="16" spans="1:6" ht="15">
      <c r="A16" s="95" t="s">
        <v>69</v>
      </c>
      <c r="B16" s="95"/>
      <c r="C16" s="95"/>
      <c r="D16" s="26">
        <f>SUM(D17)</f>
        <v>148.47521164731018</v>
      </c>
      <c r="E16" s="26">
        <f>SUM(E17)</f>
        <v>0.32389880376812863</v>
      </c>
      <c r="F16" s="2"/>
    </row>
    <row r="17" spans="1:6" ht="15">
      <c r="A17" s="13">
        <v>7</v>
      </c>
      <c r="B17" s="17" t="s">
        <v>35</v>
      </c>
      <c r="C17" s="17" t="s">
        <v>36</v>
      </c>
      <c r="D17" s="15">
        <f>E17*12*$D$2</f>
        <v>148.47521164731018</v>
      </c>
      <c r="E17" s="27">
        <v>0.32389880376812863</v>
      </c>
      <c r="F17" s="2"/>
    </row>
    <row r="18" spans="1:6" ht="15">
      <c r="A18" s="8"/>
      <c r="B18" s="28" t="s">
        <v>39</v>
      </c>
      <c r="C18" s="28"/>
      <c r="D18" s="11">
        <f>D7+D11+D13+D16</f>
        <v>2139.475306043822</v>
      </c>
      <c r="E18" s="11">
        <f>E7+E11+E13+E16</f>
        <v>4.6672672470414955</v>
      </c>
      <c r="F18" s="4"/>
    </row>
    <row r="19" spans="1:6" ht="15">
      <c r="A19" s="30"/>
      <c r="B19" s="31"/>
      <c r="C19" s="32"/>
      <c r="D19" s="33"/>
      <c r="E19" s="34"/>
      <c r="F19" s="2"/>
    </row>
    <row r="20" spans="1:6" ht="15">
      <c r="A20" s="30"/>
      <c r="B20" s="31"/>
      <c r="C20" s="32"/>
      <c r="D20" s="33"/>
      <c r="E20" s="34"/>
      <c r="F20" s="2"/>
    </row>
    <row r="21" spans="1:6" ht="105">
      <c r="A21" s="10" t="s">
        <v>40</v>
      </c>
      <c r="B21" s="10" t="s">
        <v>41</v>
      </c>
      <c r="C21" s="10" t="s">
        <v>42</v>
      </c>
      <c r="D21" s="10" t="s">
        <v>43</v>
      </c>
      <c r="E21" s="10" t="s">
        <v>44</v>
      </c>
      <c r="F21" s="10" t="s">
        <v>45</v>
      </c>
    </row>
    <row r="22" spans="1:6" ht="15">
      <c r="A22" s="10">
        <v>1</v>
      </c>
      <c r="B22" s="82" t="s">
        <v>116</v>
      </c>
      <c r="C22" s="10" t="s">
        <v>61</v>
      </c>
      <c r="D22" s="88">
        <f>700.54*2</f>
        <v>1401.08</v>
      </c>
      <c r="E22" s="37">
        <f>D22/12/$D$2</f>
        <v>3.056457242582897</v>
      </c>
      <c r="F22" s="38">
        <v>1</v>
      </c>
    </row>
    <row r="23" spans="1:6" ht="15">
      <c r="A23" s="10"/>
      <c r="B23" s="60" t="s">
        <v>59</v>
      </c>
      <c r="C23" s="9"/>
      <c r="D23" s="74">
        <f>SUM(D22:D22)</f>
        <v>1401.08</v>
      </c>
      <c r="E23" s="39">
        <f>SUM(E22:E22)</f>
        <v>3.056457242582897</v>
      </c>
      <c r="F23" s="40"/>
    </row>
    <row r="24" spans="1:6" ht="15">
      <c r="A24" s="30"/>
      <c r="B24" s="31"/>
      <c r="C24" s="32"/>
      <c r="D24" s="33"/>
      <c r="E24" s="34"/>
      <c r="F24" s="2"/>
    </row>
    <row r="25" spans="1:6" ht="15">
      <c r="A25" s="30"/>
      <c r="B25" s="31"/>
      <c r="C25" s="32"/>
      <c r="D25" s="33"/>
      <c r="E25" s="34"/>
      <c r="F25" s="2"/>
    </row>
    <row r="26" spans="1:6" ht="15">
      <c r="A26" s="30"/>
      <c r="B26" s="31"/>
      <c r="C26" s="32"/>
      <c r="D26" s="33"/>
      <c r="E26" s="34"/>
      <c r="F26" s="2"/>
    </row>
    <row r="27" spans="1:6" ht="29.25">
      <c r="A27" s="30"/>
      <c r="B27" s="31" t="s">
        <v>47</v>
      </c>
      <c r="C27" s="42">
        <f>D18+D23</f>
        <v>3540.555306043822</v>
      </c>
      <c r="D27" s="42"/>
      <c r="E27" s="42"/>
      <c r="F27" s="41"/>
    </row>
    <row r="28" spans="1:6" ht="15">
      <c r="A28" s="30"/>
      <c r="B28" s="31" t="s">
        <v>48</v>
      </c>
      <c r="C28" s="43">
        <f>E18+E23</f>
        <v>7.723724489624392</v>
      </c>
      <c r="D28" s="41"/>
      <c r="E28" s="41"/>
      <c r="F28" s="41"/>
    </row>
    <row r="29" spans="1:6" ht="15">
      <c r="A29" s="30"/>
      <c r="B29" s="31"/>
      <c r="C29" s="43"/>
      <c r="D29" s="41"/>
      <c r="E29" s="41"/>
      <c r="F29" s="41"/>
    </row>
    <row r="30" spans="1:6" ht="15">
      <c r="A30" s="2"/>
      <c r="B30" s="2"/>
      <c r="C30" s="2"/>
      <c r="D30" s="2"/>
      <c r="E30" s="2"/>
      <c r="F30" s="2"/>
    </row>
    <row r="31" spans="1:6" ht="33" customHeight="1">
      <c r="A31" s="102" t="s">
        <v>49</v>
      </c>
      <c r="B31" s="102"/>
      <c r="C31" s="102"/>
      <c r="D31" s="102"/>
      <c r="E31" s="102"/>
      <c r="F31" s="102"/>
    </row>
    <row r="32" spans="1:6" ht="15">
      <c r="A32" s="1"/>
      <c r="B32" s="1"/>
      <c r="C32" s="1"/>
      <c r="D32" s="2"/>
      <c r="E32" s="2"/>
      <c r="F32" s="2"/>
    </row>
    <row r="33" spans="1:6" ht="71.25">
      <c r="A33" s="7"/>
      <c r="B33" s="8" t="s">
        <v>2</v>
      </c>
      <c r="C33" s="8" t="s">
        <v>3</v>
      </c>
      <c r="D33" s="8" t="s">
        <v>4</v>
      </c>
      <c r="E33" s="8" t="s">
        <v>5</v>
      </c>
      <c r="F33" s="2"/>
    </row>
    <row r="34" spans="1:5" ht="30" customHeight="1">
      <c r="A34" s="103" t="s">
        <v>50</v>
      </c>
      <c r="B34" s="103"/>
      <c r="C34" s="103"/>
      <c r="D34" s="11">
        <f>D35</f>
        <v>5.7987600000000015</v>
      </c>
      <c r="E34" s="11">
        <f>E35</f>
        <v>0.012650000000000002</v>
      </c>
    </row>
    <row r="35" spans="1:5" ht="30">
      <c r="A35" s="13">
        <v>1</v>
      </c>
      <c r="B35" s="44" t="s">
        <v>51</v>
      </c>
      <c r="C35" s="44" t="s">
        <v>16</v>
      </c>
      <c r="D35" s="15">
        <f>E35*12*$D$2</f>
        <v>5.7987600000000015</v>
      </c>
      <c r="E35" s="45">
        <v>0.012650000000000002</v>
      </c>
    </row>
    <row r="36" spans="1:5" ht="32.25" customHeight="1">
      <c r="A36" s="103" t="s">
        <v>53</v>
      </c>
      <c r="B36" s="103"/>
      <c r="C36" s="103"/>
      <c r="D36" s="11">
        <f>D37+D38</f>
        <v>46.39008000000001</v>
      </c>
      <c r="E36" s="11">
        <f>E37+E38</f>
        <v>0.10120000000000001</v>
      </c>
    </row>
    <row r="37" spans="1:5" ht="28.5" customHeight="1">
      <c r="A37" s="13">
        <v>2</v>
      </c>
      <c r="B37" s="44" t="s">
        <v>54</v>
      </c>
      <c r="C37" s="44" t="s">
        <v>55</v>
      </c>
      <c r="D37" s="15">
        <f>E37*$D$2*12</f>
        <v>11.597520000000003</v>
      </c>
      <c r="E37" s="45">
        <v>0.025300000000000003</v>
      </c>
    </row>
    <row r="38" spans="1:5" ht="15">
      <c r="A38" s="13">
        <v>3</v>
      </c>
      <c r="B38" s="47" t="s">
        <v>57</v>
      </c>
      <c r="C38" s="7" t="s">
        <v>16</v>
      </c>
      <c r="D38" s="15">
        <f>E38*$D$2*12</f>
        <v>34.79256000000001</v>
      </c>
      <c r="E38" s="16">
        <v>0.07590000000000001</v>
      </c>
    </row>
    <row r="39" spans="1:6" ht="15">
      <c r="A39" s="8"/>
      <c r="B39" s="28" t="s">
        <v>39</v>
      </c>
      <c r="C39" s="28"/>
      <c r="D39" s="29">
        <f>D34+D36</f>
        <v>52.18884000000001</v>
      </c>
      <c r="E39" s="11">
        <f>E34+E36</f>
        <v>0.11385</v>
      </c>
      <c r="F39" s="4"/>
    </row>
    <row r="40" spans="1:6" ht="15">
      <c r="A40" s="2"/>
      <c r="B40" s="2"/>
      <c r="C40" s="2"/>
      <c r="D40" s="2"/>
      <c r="E40" s="2"/>
      <c r="F40" s="2"/>
    </row>
    <row r="41" spans="1:6" ht="15">
      <c r="A41" s="35"/>
      <c r="B41" s="35"/>
      <c r="C41" s="35"/>
      <c r="D41" s="35"/>
      <c r="E41" s="35"/>
      <c r="F41" s="36"/>
    </row>
    <row r="42" spans="1:6" ht="105">
      <c r="A42" s="10" t="s">
        <v>40</v>
      </c>
      <c r="B42" s="10" t="s">
        <v>41</v>
      </c>
      <c r="C42" s="10" t="s">
        <v>42</v>
      </c>
      <c r="D42" s="10" t="s">
        <v>43</v>
      </c>
      <c r="E42" s="10" t="s">
        <v>58</v>
      </c>
      <c r="F42" s="10" t="s">
        <v>45</v>
      </c>
    </row>
    <row r="43" spans="1:6" ht="15">
      <c r="A43" s="10">
        <v>1</v>
      </c>
      <c r="B43" s="82" t="s">
        <v>116</v>
      </c>
      <c r="C43" s="10" t="s">
        <v>61</v>
      </c>
      <c r="D43" s="88">
        <f>700.54*2</f>
        <v>1401.08</v>
      </c>
      <c r="E43" s="37">
        <f>D43/12/$D$2</f>
        <v>3.056457242582897</v>
      </c>
      <c r="F43" s="38">
        <v>1</v>
      </c>
    </row>
    <row r="44" spans="1:6" ht="15">
      <c r="A44" s="49"/>
      <c r="B44" s="49" t="s">
        <v>59</v>
      </c>
      <c r="C44" s="49"/>
      <c r="D44" s="50">
        <f>SUM(D43:D43)</f>
        <v>1401.08</v>
      </c>
      <c r="E44" s="51">
        <f>SUM(E43:E43)</f>
        <v>3.056457242582897</v>
      </c>
      <c r="F44" s="49"/>
    </row>
    <row r="48" spans="2:3" ht="29.25">
      <c r="B48" s="31" t="s">
        <v>161</v>
      </c>
      <c r="C48" s="81">
        <f>C27</f>
        <v>3540.555306043822</v>
      </c>
    </row>
  </sheetData>
  <sheetProtection/>
  <mergeCells count="9">
    <mergeCell ref="A36:C36"/>
    <mergeCell ref="A7:C7"/>
    <mergeCell ref="A11:C11"/>
    <mergeCell ref="A13:C13"/>
    <mergeCell ref="A16:C16"/>
    <mergeCell ref="A1:E1"/>
    <mergeCell ref="A4:E4"/>
    <mergeCell ref="A31:F31"/>
    <mergeCell ref="A34:C34"/>
  </mergeCells>
  <printOptions/>
  <pageMargins left="0.3937007874015748" right="0.31496062992125984" top="0.31496062992125984" bottom="0.31496062992125984" header="0" footer="0"/>
  <pageSetup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8"/>
  <sheetViews>
    <sheetView zoomScale="97" zoomScaleNormal="97" zoomScalePageLayoutView="0" workbookViewId="0" topLeftCell="A40">
      <selection activeCell="C46" sqref="C46"/>
    </sheetView>
  </sheetViews>
  <sheetFormatPr defaultColWidth="9.00390625" defaultRowHeight="12.75"/>
  <cols>
    <col min="1" max="1" width="3.75390625" style="5" customWidth="1"/>
    <col min="2" max="2" width="39.8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162</v>
      </c>
      <c r="B1" s="102"/>
      <c r="C1" s="102"/>
      <c r="D1" s="102"/>
      <c r="E1" s="102"/>
      <c r="F1" s="2"/>
    </row>
    <row r="2" spans="1:6" ht="39" customHeight="1">
      <c r="A2" s="2"/>
      <c r="B2" s="1" t="s">
        <v>163</v>
      </c>
      <c r="C2" s="3"/>
      <c r="D2" s="53">
        <v>104.1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32.25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7" ht="15">
      <c r="A7" s="97" t="s">
        <v>84</v>
      </c>
      <c r="B7" s="98"/>
      <c r="C7" s="99"/>
      <c r="D7" s="11">
        <f>SUM(D8:D10)</f>
        <v>859.5574602178181</v>
      </c>
      <c r="E7" s="11">
        <f>SUM(E8:E10)</f>
        <v>0.6880863434340523</v>
      </c>
      <c r="F7" s="20"/>
      <c r="G7" s="19"/>
    </row>
    <row r="8" spans="1:7" ht="15.75" customHeight="1">
      <c r="A8" s="13">
        <v>1</v>
      </c>
      <c r="B8" s="7" t="s">
        <v>22</v>
      </c>
      <c r="C8" s="14" t="s">
        <v>23</v>
      </c>
      <c r="D8" s="15">
        <f>E8*$D$2*12</f>
        <v>595.9055994673541</v>
      </c>
      <c r="E8" s="21">
        <v>0.4770297786322079</v>
      </c>
      <c r="F8" s="18"/>
      <c r="G8" s="19"/>
    </row>
    <row r="9" spans="1:7" ht="15.75" customHeight="1">
      <c r="A9" s="13">
        <v>2</v>
      </c>
      <c r="B9" s="7" t="s">
        <v>115</v>
      </c>
      <c r="C9" s="14" t="s">
        <v>23</v>
      </c>
      <c r="D9" s="15">
        <f>E9*$D$2*12</f>
        <v>208.23264000000006</v>
      </c>
      <c r="E9" s="56">
        <v>0.16669279538904905</v>
      </c>
      <c r="F9" s="18"/>
      <c r="G9" s="19"/>
    </row>
    <row r="10" spans="1:7" ht="30">
      <c r="A10" s="13">
        <v>3</v>
      </c>
      <c r="B10" s="17" t="s">
        <v>24</v>
      </c>
      <c r="C10" s="17" t="s">
        <v>25</v>
      </c>
      <c r="D10" s="15">
        <f>E10*$D$2*12</f>
        <v>55.41922075046392</v>
      </c>
      <c r="E10" s="15">
        <v>0.04436376941279533</v>
      </c>
      <c r="F10" s="18"/>
      <c r="G10" s="19"/>
    </row>
    <row r="11" spans="1:7" ht="15">
      <c r="A11" s="97" t="s">
        <v>67</v>
      </c>
      <c r="B11" s="100"/>
      <c r="C11" s="101"/>
      <c r="D11" s="22">
        <f>SUM(D12:D12)</f>
        <v>42.333945749692255</v>
      </c>
      <c r="E11" s="22">
        <f>SUM(E12:E12)</f>
        <v>0.03388884546084875</v>
      </c>
      <c r="F11" s="18"/>
      <c r="G11" s="19"/>
    </row>
    <row r="12" spans="1:6" ht="75">
      <c r="A12" s="13">
        <v>4</v>
      </c>
      <c r="B12" s="17" t="s">
        <v>30</v>
      </c>
      <c r="C12" s="17" t="s">
        <v>20</v>
      </c>
      <c r="D12" s="15">
        <f>E12*12*$D$2</f>
        <v>42.333945749692255</v>
      </c>
      <c r="E12" s="15">
        <v>0.03388884546084875</v>
      </c>
      <c r="F12" s="2"/>
    </row>
    <row r="13" spans="1:6" ht="15">
      <c r="A13" s="95" t="s">
        <v>68</v>
      </c>
      <c r="B13" s="96"/>
      <c r="C13" s="96"/>
      <c r="D13" s="25">
        <f>SUM(D14:D15)</f>
        <v>445.7105610613849</v>
      </c>
      <c r="E13" s="25">
        <f>SUM(E14:E15)</f>
        <v>0.3567967988003402</v>
      </c>
      <c r="F13" s="2"/>
    </row>
    <row r="14" spans="1:6" ht="75">
      <c r="A14" s="13">
        <v>5</v>
      </c>
      <c r="B14" s="17" t="s">
        <v>76</v>
      </c>
      <c r="C14" s="17" t="s">
        <v>20</v>
      </c>
      <c r="D14" s="15">
        <f>E14*12*$D$2</f>
        <v>54.91070413339096</v>
      </c>
      <c r="E14" s="15">
        <v>0.04395669559189158</v>
      </c>
      <c r="F14" s="2"/>
    </row>
    <row r="15" spans="1:6" ht="60">
      <c r="A15" s="13">
        <v>6</v>
      </c>
      <c r="B15" s="17" t="s">
        <v>32</v>
      </c>
      <c r="C15" s="17" t="s">
        <v>92</v>
      </c>
      <c r="D15" s="15">
        <f>E15*12*$D$2</f>
        <v>390.79985692799397</v>
      </c>
      <c r="E15" s="21">
        <v>0.3128401032084486</v>
      </c>
      <c r="F15" s="2"/>
    </row>
    <row r="16" spans="1:6" ht="15">
      <c r="A16" s="95" t="s">
        <v>69</v>
      </c>
      <c r="B16" s="95"/>
      <c r="C16" s="95"/>
      <c r="D16" s="26">
        <f>SUM(D17)</f>
        <v>192.95355745202832</v>
      </c>
      <c r="E16" s="26">
        <f>SUM(E17)</f>
        <v>0.15446170145055102</v>
      </c>
      <c r="F16" s="2"/>
    </row>
    <row r="17" spans="1:6" ht="15">
      <c r="A17" s="13">
        <v>7</v>
      </c>
      <c r="B17" s="17" t="s">
        <v>35</v>
      </c>
      <c r="C17" s="17" t="s">
        <v>36</v>
      </c>
      <c r="D17" s="15">
        <f>E17*12*$D$2</f>
        <v>192.95355745202832</v>
      </c>
      <c r="E17" s="27">
        <v>0.15446170145055102</v>
      </c>
      <c r="F17" s="2"/>
    </row>
    <row r="18" spans="1:6" ht="15">
      <c r="A18" s="8"/>
      <c r="B18" s="28" t="s">
        <v>39</v>
      </c>
      <c r="C18" s="28"/>
      <c r="D18" s="11">
        <f>+D7+D11+D13+D16</f>
        <v>1540.5555244809234</v>
      </c>
      <c r="E18" s="11">
        <f>+E7+E11+E13+E16</f>
        <v>1.2332336891457922</v>
      </c>
      <c r="F18" s="4"/>
    </row>
    <row r="19" spans="1:6" ht="15">
      <c r="A19" s="30"/>
      <c r="B19" s="31"/>
      <c r="C19" s="32"/>
      <c r="D19" s="33"/>
      <c r="E19" s="34"/>
      <c r="F19" s="2"/>
    </row>
    <row r="20" spans="1:6" ht="15">
      <c r="A20" s="30"/>
      <c r="B20" s="31"/>
      <c r="C20" s="32"/>
      <c r="D20" s="33"/>
      <c r="E20" s="34"/>
      <c r="F20" s="2"/>
    </row>
    <row r="21" spans="1:6" ht="105">
      <c r="A21" s="10" t="s">
        <v>40</v>
      </c>
      <c r="B21" s="10" t="s">
        <v>41</v>
      </c>
      <c r="C21" s="10" t="s">
        <v>42</v>
      </c>
      <c r="D21" s="10" t="s">
        <v>43</v>
      </c>
      <c r="E21" s="10" t="s">
        <v>44</v>
      </c>
      <c r="F21" s="10" t="s">
        <v>45</v>
      </c>
    </row>
    <row r="22" spans="1:6" ht="15">
      <c r="A22" s="10">
        <v>1</v>
      </c>
      <c r="B22" s="82" t="s">
        <v>116</v>
      </c>
      <c r="C22" s="10" t="s">
        <v>120</v>
      </c>
      <c r="D22" s="88">
        <f>700.54*5.3</f>
        <v>3712.8619999999996</v>
      </c>
      <c r="E22" s="37">
        <f>D22/12/$D$2</f>
        <v>2.972191802753762</v>
      </c>
      <c r="F22" s="38">
        <v>1</v>
      </c>
    </row>
    <row r="23" spans="1:6" ht="15">
      <c r="A23" s="10"/>
      <c r="B23" s="60" t="s">
        <v>59</v>
      </c>
      <c r="C23" s="9"/>
      <c r="D23" s="74">
        <f>SUM(D22:D22)</f>
        <v>3712.8619999999996</v>
      </c>
      <c r="E23" s="39">
        <f>SUM(E22:E22)</f>
        <v>2.972191802753762</v>
      </c>
      <c r="F23" s="40"/>
    </row>
    <row r="24" spans="1:6" ht="15">
      <c r="A24" s="30"/>
      <c r="B24" s="31"/>
      <c r="C24" s="32"/>
      <c r="D24" s="33"/>
      <c r="E24" s="34"/>
      <c r="F24" s="2"/>
    </row>
    <row r="25" spans="1:6" ht="15">
      <c r="A25" s="30"/>
      <c r="B25" s="31"/>
      <c r="C25" s="32"/>
      <c r="D25" s="33"/>
      <c r="E25" s="34"/>
      <c r="F25" s="2"/>
    </row>
    <row r="26" spans="1:6" ht="15">
      <c r="A26" s="30"/>
      <c r="B26" s="31"/>
      <c r="C26" s="32"/>
      <c r="D26" s="33"/>
      <c r="E26" s="34"/>
      <c r="F26" s="2"/>
    </row>
    <row r="27" spans="1:6" ht="29.25">
      <c r="A27" s="30"/>
      <c r="B27" s="31" t="s">
        <v>47</v>
      </c>
      <c r="C27" s="42">
        <f>D18+D23</f>
        <v>5253.417524480923</v>
      </c>
      <c r="D27" s="42"/>
      <c r="E27" s="42"/>
      <c r="F27" s="41"/>
    </row>
    <row r="28" spans="1:6" ht="15">
      <c r="A28" s="30"/>
      <c r="B28" s="31" t="s">
        <v>48</v>
      </c>
      <c r="C28" s="43">
        <f>E18+E23</f>
        <v>4.205425491899554</v>
      </c>
      <c r="D28" s="41"/>
      <c r="E28" s="41"/>
      <c r="F28" s="41"/>
    </row>
    <row r="29" spans="1:6" ht="6" customHeight="1">
      <c r="A29" s="30"/>
      <c r="B29" s="31"/>
      <c r="C29" s="43"/>
      <c r="D29" s="41"/>
      <c r="E29" s="41"/>
      <c r="F29" s="41"/>
    </row>
    <row r="30" spans="1:6" ht="15">
      <c r="A30" s="2"/>
      <c r="B30" s="2"/>
      <c r="C30" s="2"/>
      <c r="D30" s="2"/>
      <c r="E30" s="2"/>
      <c r="F30" s="2"/>
    </row>
    <row r="31" spans="1:6" ht="33" customHeight="1">
      <c r="A31" s="102" t="s">
        <v>49</v>
      </c>
      <c r="B31" s="102"/>
      <c r="C31" s="102"/>
      <c r="D31" s="102"/>
      <c r="E31" s="102"/>
      <c r="F31" s="102"/>
    </row>
    <row r="32" spans="1:6" ht="15">
      <c r="A32" s="1"/>
      <c r="B32" s="1"/>
      <c r="C32" s="1"/>
      <c r="D32" s="2"/>
      <c r="E32" s="2"/>
      <c r="F32" s="2"/>
    </row>
    <row r="33" spans="1:6" ht="71.25">
      <c r="A33" s="7"/>
      <c r="B33" s="8" t="s">
        <v>2</v>
      </c>
      <c r="C33" s="8" t="s">
        <v>3</v>
      </c>
      <c r="D33" s="8" t="s">
        <v>4</v>
      </c>
      <c r="E33" s="8" t="s">
        <v>5</v>
      </c>
      <c r="F33" s="2"/>
    </row>
    <row r="34" spans="1:5" ht="30" customHeight="1">
      <c r="A34" s="103" t="s">
        <v>50</v>
      </c>
      <c r="B34" s="103"/>
      <c r="C34" s="103"/>
      <c r="D34" s="11">
        <f>D35</f>
        <v>15.802380000000001</v>
      </c>
      <c r="E34" s="11">
        <f>E35</f>
        <v>0.012650000000000002</v>
      </c>
    </row>
    <row r="35" spans="1:5" ht="30">
      <c r="A35" s="13">
        <v>1</v>
      </c>
      <c r="B35" s="44" t="s">
        <v>51</v>
      </c>
      <c r="C35" s="44" t="s">
        <v>16</v>
      </c>
      <c r="D35" s="15">
        <f>E35*12*$D$2</f>
        <v>15.802380000000001</v>
      </c>
      <c r="E35" s="45">
        <v>0.012650000000000002</v>
      </c>
    </row>
    <row r="36" spans="1:5" ht="32.25" customHeight="1">
      <c r="A36" s="103" t="s">
        <v>53</v>
      </c>
      <c r="B36" s="103"/>
      <c r="C36" s="103"/>
      <c r="D36" s="11">
        <f>D37+D38</f>
        <v>126.41904000000002</v>
      </c>
      <c r="E36" s="11">
        <f>E37+E38</f>
        <v>0.10120000000000001</v>
      </c>
    </row>
    <row r="37" spans="1:5" ht="44.25" customHeight="1">
      <c r="A37" s="13">
        <v>2</v>
      </c>
      <c r="B37" s="44" t="s">
        <v>54</v>
      </c>
      <c r="C37" s="44" t="s">
        <v>55</v>
      </c>
      <c r="D37" s="15">
        <f>E37*$D$2*12</f>
        <v>31.604760000000006</v>
      </c>
      <c r="E37" s="45">
        <v>0.025300000000000003</v>
      </c>
    </row>
    <row r="38" spans="1:6" ht="15">
      <c r="A38" s="13">
        <v>3</v>
      </c>
      <c r="B38" s="47" t="s">
        <v>57</v>
      </c>
      <c r="C38" s="7" t="s">
        <v>16</v>
      </c>
      <c r="D38" s="15">
        <f>E38*$D$2*12</f>
        <v>94.81428000000001</v>
      </c>
      <c r="E38" s="16">
        <v>0.07590000000000001</v>
      </c>
      <c r="F38" s="4"/>
    </row>
    <row r="39" spans="1:6" ht="15">
      <c r="A39" s="8"/>
      <c r="B39" s="28" t="s">
        <v>39</v>
      </c>
      <c r="C39" s="28"/>
      <c r="D39" s="29">
        <f>D34+D36</f>
        <v>142.22142000000002</v>
      </c>
      <c r="E39" s="11">
        <f>E34+E36</f>
        <v>0.11385</v>
      </c>
      <c r="F39" s="2"/>
    </row>
    <row r="42" spans="1:6" ht="105">
      <c r="A42" s="10" t="s">
        <v>40</v>
      </c>
      <c r="B42" s="10" t="s">
        <v>41</v>
      </c>
      <c r="C42" s="10" t="s">
        <v>42</v>
      </c>
      <c r="D42" s="10" t="s">
        <v>43</v>
      </c>
      <c r="E42" s="10" t="s">
        <v>44</v>
      </c>
      <c r="F42" s="10" t="s">
        <v>45</v>
      </c>
    </row>
    <row r="43" spans="1:6" ht="15">
      <c r="A43" s="10">
        <v>1</v>
      </c>
      <c r="B43" s="82" t="s">
        <v>116</v>
      </c>
      <c r="C43" s="10" t="s">
        <v>120</v>
      </c>
      <c r="D43" s="88">
        <f>700.54*5.3</f>
        <v>3712.8619999999996</v>
      </c>
      <c r="E43" s="37">
        <f>D43/12/$D$2</f>
        <v>2.972191802753762</v>
      </c>
      <c r="F43" s="38">
        <v>1</v>
      </c>
    </row>
    <row r="44" spans="1:6" ht="15">
      <c r="A44" s="10"/>
      <c r="B44" s="60" t="s">
        <v>59</v>
      </c>
      <c r="C44" s="9"/>
      <c r="D44" s="74">
        <f>SUM(D43:D43)</f>
        <v>3712.8619999999996</v>
      </c>
      <c r="E44" s="39">
        <f>SUM(E43:E43)</f>
        <v>2.972191802753762</v>
      </c>
      <c r="F44" s="40"/>
    </row>
    <row r="48" spans="2:3" ht="43.5">
      <c r="B48" s="31" t="s">
        <v>164</v>
      </c>
      <c r="C48" s="81">
        <f>C27</f>
        <v>5253.417524480923</v>
      </c>
    </row>
  </sheetData>
  <sheetProtection/>
  <mergeCells count="9">
    <mergeCell ref="A36:C36"/>
    <mergeCell ref="A7:C7"/>
    <mergeCell ref="A11:C11"/>
    <mergeCell ref="A13:C13"/>
    <mergeCell ref="A16:C16"/>
    <mergeCell ref="A1:E1"/>
    <mergeCell ref="A4:E4"/>
    <mergeCell ref="A31:F31"/>
    <mergeCell ref="A34:C3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8"/>
  <sheetViews>
    <sheetView zoomScale="97" zoomScaleNormal="97" zoomScalePageLayoutView="0" workbookViewId="0" topLeftCell="A40">
      <selection activeCell="C46" sqref="C46"/>
    </sheetView>
  </sheetViews>
  <sheetFormatPr defaultColWidth="9.00390625" defaultRowHeight="12.75"/>
  <cols>
    <col min="1" max="1" width="3.75390625" style="5" customWidth="1"/>
    <col min="2" max="2" width="43.8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165</v>
      </c>
      <c r="B1" s="102"/>
      <c r="C1" s="102"/>
      <c r="D1" s="102"/>
      <c r="E1" s="102"/>
      <c r="F1" s="2"/>
    </row>
    <row r="2" spans="1:6" ht="19.5" customHeight="1">
      <c r="A2" s="2"/>
      <c r="B2" s="1" t="s">
        <v>166</v>
      </c>
      <c r="C2" s="3"/>
      <c r="D2" s="53">
        <v>52.7</v>
      </c>
      <c r="E2" s="4" t="s">
        <v>0</v>
      </c>
      <c r="F2" s="2"/>
    </row>
    <row r="3" spans="1:6" ht="14.25" customHeight="1">
      <c r="A3" s="2"/>
      <c r="B3" s="6"/>
      <c r="C3" s="2"/>
      <c r="D3" s="2"/>
      <c r="E3" s="2"/>
      <c r="F3" s="2"/>
    </row>
    <row r="4" spans="1:6" ht="30.75" customHeight="1">
      <c r="A4" s="102" t="s">
        <v>1</v>
      </c>
      <c r="B4" s="102"/>
      <c r="C4" s="102"/>
      <c r="D4" s="102"/>
      <c r="E4" s="102"/>
      <c r="F4" s="2"/>
    </row>
    <row r="5" spans="1:6" ht="11.25" customHeight="1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6" ht="15">
      <c r="A7" s="97" t="s">
        <v>66</v>
      </c>
      <c r="B7" s="98"/>
      <c r="C7" s="99"/>
      <c r="D7" s="11">
        <f>SUM(D8:D10)</f>
        <v>533.8950501089092</v>
      </c>
      <c r="E7" s="11">
        <f>SUM(E8:E10)</f>
        <v>0.8442363221203497</v>
      </c>
      <c r="F7" s="20"/>
    </row>
    <row r="8" spans="1:6" ht="15.75" customHeight="1">
      <c r="A8" s="13">
        <v>1</v>
      </c>
      <c r="B8" s="7" t="s">
        <v>22</v>
      </c>
      <c r="C8" s="14" t="s">
        <v>23</v>
      </c>
      <c r="D8" s="15">
        <f>E8*$D$2*12</f>
        <v>297.9527997336772</v>
      </c>
      <c r="E8" s="56">
        <v>0.4711461096357956</v>
      </c>
      <c r="F8" s="18"/>
    </row>
    <row r="9" spans="1:6" ht="15.75" customHeight="1">
      <c r="A9" s="13">
        <v>2</v>
      </c>
      <c r="B9" s="7" t="s">
        <v>115</v>
      </c>
      <c r="C9" s="14" t="s">
        <v>23</v>
      </c>
      <c r="D9" s="15">
        <f>E9*$D$2*12</f>
        <v>208.23264000000012</v>
      </c>
      <c r="E9" s="56">
        <v>0.32927362428842516</v>
      </c>
      <c r="F9" s="18"/>
    </row>
    <row r="10" spans="1:6" ht="30">
      <c r="A10" s="13">
        <v>3</v>
      </c>
      <c r="B10" s="17" t="s">
        <v>24</v>
      </c>
      <c r="C10" s="17" t="s">
        <v>25</v>
      </c>
      <c r="D10" s="15">
        <f>E10*$D$2*12</f>
        <v>27.709610375231975</v>
      </c>
      <c r="E10" s="21">
        <v>0.04381658819612899</v>
      </c>
      <c r="F10" s="18"/>
    </row>
    <row r="11" spans="1:6" ht="15">
      <c r="A11" s="97" t="s">
        <v>67</v>
      </c>
      <c r="B11" s="100"/>
      <c r="C11" s="101"/>
      <c r="D11" s="22">
        <f>SUM(D12:D12)</f>
        <v>31.75045931226914</v>
      </c>
      <c r="E11" s="22">
        <f>SUM(E12:E12)</f>
        <v>0.05020629239764254</v>
      </c>
      <c r="F11" s="18"/>
    </row>
    <row r="12" spans="1:6" ht="60">
      <c r="A12" s="13">
        <v>4</v>
      </c>
      <c r="B12" s="17" t="s">
        <v>63</v>
      </c>
      <c r="C12" s="17" t="s">
        <v>20</v>
      </c>
      <c r="D12" s="15">
        <f>E12*12*$D$2</f>
        <v>31.75045931226914</v>
      </c>
      <c r="E12" s="15">
        <v>0.05020629239764254</v>
      </c>
      <c r="F12" s="2"/>
    </row>
    <row r="13" spans="1:6" ht="15">
      <c r="A13" s="95" t="s">
        <v>68</v>
      </c>
      <c r="B13" s="96"/>
      <c r="C13" s="96"/>
      <c r="D13" s="25">
        <f>SUM(D14:D15)</f>
        <v>251.69243675867187</v>
      </c>
      <c r="E13" s="25">
        <f>SUM(E14:E15)</f>
        <v>0.3979956305481845</v>
      </c>
      <c r="F13" s="57"/>
    </row>
    <row r="14" spans="1:6" ht="60.75" customHeight="1">
      <c r="A14" s="13">
        <v>5</v>
      </c>
      <c r="B14" s="17" t="s">
        <v>76</v>
      </c>
      <c r="C14" s="17" t="s">
        <v>20</v>
      </c>
      <c r="D14" s="15">
        <f>E14*12*$D$2</f>
        <v>53.85235548964868</v>
      </c>
      <c r="E14" s="21">
        <v>0.08515552733973542</v>
      </c>
      <c r="F14" s="2"/>
    </row>
    <row r="15" spans="1:6" ht="60">
      <c r="A15" s="13">
        <v>6</v>
      </c>
      <c r="B15" s="17" t="s">
        <v>32</v>
      </c>
      <c r="C15" s="17" t="s">
        <v>60</v>
      </c>
      <c r="D15" s="15">
        <f>E15*12*$D$2</f>
        <v>197.8400812690232</v>
      </c>
      <c r="E15" s="21">
        <v>0.31284010320844907</v>
      </c>
      <c r="F15" s="57"/>
    </row>
    <row r="16" spans="1:6" ht="15">
      <c r="A16" s="95" t="s">
        <v>69</v>
      </c>
      <c r="B16" s="95"/>
      <c r="C16" s="95"/>
      <c r="D16" s="26">
        <f>SUM(D17)</f>
        <v>185.26145946271484</v>
      </c>
      <c r="E16" s="26">
        <f>SUM(E17)</f>
        <v>0.29294980939708226</v>
      </c>
      <c r="F16" s="2"/>
    </row>
    <row r="17" spans="1:6" ht="15">
      <c r="A17" s="13">
        <v>7</v>
      </c>
      <c r="B17" s="17" t="s">
        <v>35</v>
      </c>
      <c r="C17" s="17" t="s">
        <v>36</v>
      </c>
      <c r="D17" s="15">
        <f>E17*12*$D$2</f>
        <v>185.26145946271484</v>
      </c>
      <c r="E17" s="21">
        <v>0.29294980939708226</v>
      </c>
      <c r="F17" s="2"/>
    </row>
    <row r="18" spans="1:6" ht="15">
      <c r="A18" s="8"/>
      <c r="B18" s="28" t="s">
        <v>39</v>
      </c>
      <c r="C18" s="28"/>
      <c r="D18" s="11">
        <f>D7+D11+D13+D16</f>
        <v>1002.5994056425651</v>
      </c>
      <c r="E18" s="11">
        <f>E7+E11+E13+E16</f>
        <v>1.5853880544632588</v>
      </c>
      <c r="F18" s="4"/>
    </row>
    <row r="19" spans="1:6" ht="15">
      <c r="A19" s="30"/>
      <c r="B19" s="31"/>
      <c r="C19" s="32"/>
      <c r="D19" s="33"/>
      <c r="E19" s="34"/>
      <c r="F19" s="2"/>
    </row>
    <row r="20" spans="1:6" ht="15">
      <c r="A20" s="30"/>
      <c r="B20" s="31"/>
      <c r="C20" s="32"/>
      <c r="D20" s="33"/>
      <c r="E20" s="34"/>
      <c r="F20" s="2"/>
    </row>
    <row r="21" spans="1:6" ht="105">
      <c r="A21" s="10" t="s">
        <v>40</v>
      </c>
      <c r="B21" s="10" t="s">
        <v>41</v>
      </c>
      <c r="C21" s="10" t="s">
        <v>42</v>
      </c>
      <c r="D21" s="10" t="s">
        <v>43</v>
      </c>
      <c r="E21" s="10" t="s">
        <v>44</v>
      </c>
      <c r="F21" s="10" t="s">
        <v>45</v>
      </c>
    </row>
    <row r="22" spans="1:6" ht="15">
      <c r="A22" s="10">
        <v>1</v>
      </c>
      <c r="B22" s="82" t="s">
        <v>116</v>
      </c>
      <c r="C22" s="10" t="s">
        <v>247</v>
      </c>
      <c r="D22" s="88">
        <f>700.54*2.7</f>
        <v>1891.458</v>
      </c>
      <c r="E22" s="37">
        <f>D22/12/$D$2</f>
        <v>2.990920303605313</v>
      </c>
      <c r="F22" s="38">
        <v>1</v>
      </c>
    </row>
    <row r="23" spans="1:6" ht="15">
      <c r="A23" s="10"/>
      <c r="B23" s="60" t="s">
        <v>59</v>
      </c>
      <c r="C23" s="9"/>
      <c r="D23" s="74">
        <f>SUM(D22:D22)</f>
        <v>1891.458</v>
      </c>
      <c r="E23" s="39">
        <f>SUM(E22:E22)</f>
        <v>2.990920303605313</v>
      </c>
      <c r="F23" s="40"/>
    </row>
    <row r="24" spans="1:6" ht="15">
      <c r="A24" s="30"/>
      <c r="B24" s="31"/>
      <c r="C24" s="32"/>
      <c r="D24" s="33"/>
      <c r="E24" s="34"/>
      <c r="F24" s="2"/>
    </row>
    <row r="25" spans="1:6" ht="15">
      <c r="A25" s="30"/>
      <c r="B25" s="31"/>
      <c r="C25" s="32"/>
      <c r="D25" s="33"/>
      <c r="E25" s="34"/>
      <c r="F25" s="2"/>
    </row>
    <row r="26" spans="1:6" ht="15">
      <c r="A26" s="30"/>
      <c r="B26" s="31"/>
      <c r="C26" s="32"/>
      <c r="D26" s="33"/>
      <c r="E26" s="34"/>
      <c r="F26" s="2"/>
    </row>
    <row r="27" spans="1:6" ht="29.25">
      <c r="A27" s="30"/>
      <c r="B27" s="31" t="s">
        <v>47</v>
      </c>
      <c r="C27" s="42">
        <f>D18+D23</f>
        <v>2894.0574056425653</v>
      </c>
      <c r="D27" s="42"/>
      <c r="E27" s="42"/>
      <c r="F27" s="41"/>
    </row>
    <row r="28" spans="1:6" ht="15">
      <c r="A28" s="30"/>
      <c r="B28" s="31" t="s">
        <v>48</v>
      </c>
      <c r="C28" s="43">
        <f>E18+E23</f>
        <v>4.576308358068571</v>
      </c>
      <c r="D28" s="41"/>
      <c r="E28" s="41"/>
      <c r="F28" s="41"/>
    </row>
    <row r="29" spans="1:6" ht="15">
      <c r="A29" s="30"/>
      <c r="B29" s="31"/>
      <c r="C29" s="43"/>
      <c r="D29" s="41"/>
      <c r="E29" s="41"/>
      <c r="F29" s="41"/>
    </row>
    <row r="30" spans="1:6" ht="15">
      <c r="A30" s="30"/>
      <c r="B30" s="31"/>
      <c r="C30" s="43"/>
      <c r="D30" s="41"/>
      <c r="E30" s="41"/>
      <c r="F30" s="41"/>
    </row>
    <row r="31" spans="1:6" ht="33" customHeight="1">
      <c r="A31" s="102" t="s">
        <v>49</v>
      </c>
      <c r="B31" s="102"/>
      <c r="C31" s="102"/>
      <c r="D31" s="102"/>
      <c r="E31" s="102"/>
      <c r="F31" s="102"/>
    </row>
    <row r="32" spans="1:6" ht="15">
      <c r="A32" s="1"/>
      <c r="B32" s="1"/>
      <c r="C32" s="1"/>
      <c r="D32" s="2"/>
      <c r="E32" s="2"/>
      <c r="F32" s="2"/>
    </row>
    <row r="33" spans="1:6" ht="71.25">
      <c r="A33" s="7"/>
      <c r="B33" s="8" t="s">
        <v>2</v>
      </c>
      <c r="C33" s="8" t="s">
        <v>3</v>
      </c>
      <c r="D33" s="8" t="s">
        <v>4</v>
      </c>
      <c r="E33" s="8" t="s">
        <v>5</v>
      </c>
      <c r="F33" s="2"/>
    </row>
    <row r="34" spans="1:5" ht="30" customHeight="1">
      <c r="A34" s="103" t="s">
        <v>50</v>
      </c>
      <c r="B34" s="103"/>
      <c r="C34" s="103"/>
      <c r="D34" s="11">
        <f>D35</f>
        <v>7.999860000000002</v>
      </c>
      <c r="E34" s="11">
        <f>E35</f>
        <v>0.012650000000000002</v>
      </c>
    </row>
    <row r="35" spans="1:5" ht="30">
      <c r="A35" s="13">
        <v>1</v>
      </c>
      <c r="B35" s="44" t="s">
        <v>51</v>
      </c>
      <c r="C35" s="44" t="s">
        <v>52</v>
      </c>
      <c r="D35" s="15">
        <f>E35*12*$D$2</f>
        <v>7.999860000000002</v>
      </c>
      <c r="E35" s="45">
        <v>0.012650000000000002</v>
      </c>
    </row>
    <row r="36" spans="1:5" ht="29.25" customHeight="1">
      <c r="A36" s="103" t="s">
        <v>53</v>
      </c>
      <c r="B36" s="103"/>
      <c r="C36" s="103"/>
      <c r="D36" s="11">
        <f>D37+D38</f>
        <v>63.998880000000014</v>
      </c>
      <c r="E36" s="11">
        <f>E37+E38</f>
        <v>0.10120000000000001</v>
      </c>
    </row>
    <row r="37" spans="1:5" ht="28.5" customHeight="1">
      <c r="A37" s="13">
        <v>2</v>
      </c>
      <c r="B37" s="44" t="s">
        <v>54</v>
      </c>
      <c r="C37" s="44" t="s">
        <v>55</v>
      </c>
      <c r="D37" s="15">
        <f>E37*$D$2*12</f>
        <v>15.999720000000003</v>
      </c>
      <c r="E37" s="45">
        <v>0.025300000000000003</v>
      </c>
    </row>
    <row r="38" spans="1:5" ht="15">
      <c r="A38" s="13">
        <v>3</v>
      </c>
      <c r="B38" s="47" t="s">
        <v>57</v>
      </c>
      <c r="C38" s="7" t="s">
        <v>52</v>
      </c>
      <c r="D38" s="15">
        <f>E38*$D$2*12</f>
        <v>47.99916000000001</v>
      </c>
      <c r="E38" s="16">
        <v>0.07590000000000001</v>
      </c>
    </row>
    <row r="39" spans="1:6" ht="15">
      <c r="A39" s="8"/>
      <c r="B39" s="28" t="s">
        <v>39</v>
      </c>
      <c r="C39" s="28"/>
      <c r="D39" s="29">
        <f>D34+D36</f>
        <v>71.99874000000001</v>
      </c>
      <c r="E39" s="11">
        <f>E34+E36</f>
        <v>0.11385</v>
      </c>
      <c r="F39" s="4"/>
    </row>
    <row r="40" spans="1:6" ht="15">
      <c r="A40" s="2"/>
      <c r="B40" s="2"/>
      <c r="C40" s="2"/>
      <c r="D40" s="2"/>
      <c r="E40" s="2"/>
      <c r="F40" s="2"/>
    </row>
    <row r="42" spans="1:6" ht="105">
      <c r="A42" s="10" t="s">
        <v>40</v>
      </c>
      <c r="B42" s="10" t="s">
        <v>41</v>
      </c>
      <c r="C42" s="10" t="s">
        <v>42</v>
      </c>
      <c r="D42" s="10" t="s">
        <v>43</v>
      </c>
      <c r="E42" s="10" t="s">
        <v>44</v>
      </c>
      <c r="F42" s="10" t="s">
        <v>45</v>
      </c>
    </row>
    <row r="43" spans="1:6" ht="15">
      <c r="A43" s="10">
        <v>1</v>
      </c>
      <c r="B43" s="82" t="s">
        <v>116</v>
      </c>
      <c r="C43" s="10" t="s">
        <v>247</v>
      </c>
      <c r="D43" s="88">
        <f>700.54*2.7</f>
        <v>1891.458</v>
      </c>
      <c r="E43" s="37">
        <f>D43/12/$D$2</f>
        <v>2.990920303605313</v>
      </c>
      <c r="F43" s="38">
        <v>1</v>
      </c>
    </row>
    <row r="44" spans="1:6" ht="15">
      <c r="A44" s="10"/>
      <c r="B44" s="60" t="s">
        <v>59</v>
      </c>
      <c r="C44" s="9"/>
      <c r="D44" s="74">
        <f>SUM(D43:D43)</f>
        <v>1891.458</v>
      </c>
      <c r="E44" s="39">
        <f>SUM(E43:E43)</f>
        <v>2.990920303605313</v>
      </c>
      <c r="F44" s="40"/>
    </row>
    <row r="48" spans="2:3" ht="29.25">
      <c r="B48" s="31" t="s">
        <v>167</v>
      </c>
      <c r="C48" s="81">
        <f>C27</f>
        <v>2894.0574056425653</v>
      </c>
    </row>
  </sheetData>
  <sheetProtection/>
  <mergeCells count="9">
    <mergeCell ref="A36:C36"/>
    <mergeCell ref="A13:C13"/>
    <mergeCell ref="A16:C16"/>
    <mergeCell ref="A31:F31"/>
    <mergeCell ref="A34:C34"/>
    <mergeCell ref="A1:E1"/>
    <mergeCell ref="A4:E4"/>
    <mergeCell ref="A7:C7"/>
    <mergeCell ref="A11:C11"/>
  </mergeCells>
  <printOptions horizontalCentered="1"/>
  <pageMargins left="0.3937007874015748" right="0.31496062992125984" top="0.3937007874015748" bottom="0.3937007874015748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8"/>
  <sheetViews>
    <sheetView zoomScale="97" zoomScaleNormal="97" zoomScalePageLayoutView="0" workbookViewId="0" topLeftCell="A40">
      <selection activeCell="C46" sqref="C46"/>
    </sheetView>
  </sheetViews>
  <sheetFormatPr defaultColWidth="9.00390625" defaultRowHeight="12.75"/>
  <cols>
    <col min="1" max="1" width="3.75390625" style="5" customWidth="1"/>
    <col min="2" max="2" width="43.8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168</v>
      </c>
      <c r="B1" s="102"/>
      <c r="C1" s="102"/>
      <c r="D1" s="102"/>
      <c r="E1" s="102"/>
      <c r="F1" s="2"/>
    </row>
    <row r="2" spans="1:6" ht="21" customHeight="1">
      <c r="A2" s="2"/>
      <c r="B2" s="1" t="s">
        <v>169</v>
      </c>
      <c r="C2" s="3"/>
      <c r="D2" s="53">
        <v>27.6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30.75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7" ht="15">
      <c r="A7" s="97" t="s">
        <v>66</v>
      </c>
      <c r="B7" s="98"/>
      <c r="C7" s="99"/>
      <c r="D7" s="11">
        <f>SUM(D8:D10)</f>
        <v>690.0695301089092</v>
      </c>
      <c r="E7" s="11">
        <f>SUM(E8:E10)</f>
        <v>2.0835432672370446</v>
      </c>
      <c r="F7" s="20"/>
      <c r="G7" s="19"/>
    </row>
    <row r="8" spans="1:7" ht="15.75" customHeight="1">
      <c r="A8" s="13">
        <v>1</v>
      </c>
      <c r="B8" s="7" t="s">
        <v>22</v>
      </c>
      <c r="C8" s="14" t="s">
        <v>23</v>
      </c>
      <c r="D8" s="15">
        <f>E8*$D$2*12</f>
        <v>297.9527997336772</v>
      </c>
      <c r="E8" s="56">
        <v>0.8996159412248707</v>
      </c>
      <c r="F8" s="18"/>
      <c r="G8" s="19"/>
    </row>
    <row r="9" spans="1:7" ht="15.75" customHeight="1">
      <c r="A9" s="13">
        <v>2</v>
      </c>
      <c r="B9" s="7" t="s">
        <v>115</v>
      </c>
      <c r="C9" s="14" t="s">
        <v>23</v>
      </c>
      <c r="D9" s="15">
        <f>E9*$D$2*12</f>
        <v>364.40712000000013</v>
      </c>
      <c r="E9" s="56">
        <v>1.1002630434782612</v>
      </c>
      <c r="F9" s="18"/>
      <c r="G9" s="19"/>
    </row>
    <row r="10" spans="1:7" ht="30">
      <c r="A10" s="13">
        <v>3</v>
      </c>
      <c r="B10" s="17" t="s">
        <v>24</v>
      </c>
      <c r="C10" s="17" t="s">
        <v>25</v>
      </c>
      <c r="D10" s="15">
        <f>E10*$D$2*12</f>
        <v>27.709610375231975</v>
      </c>
      <c r="E10" s="21">
        <v>0.08366428253391296</v>
      </c>
      <c r="F10" s="18"/>
      <c r="G10" s="19"/>
    </row>
    <row r="11" spans="1:7" ht="15">
      <c r="A11" s="97" t="s">
        <v>67</v>
      </c>
      <c r="B11" s="100"/>
      <c r="C11" s="101"/>
      <c r="D11" s="22">
        <f>SUM(D12:D12)</f>
        <v>31.750459312269143</v>
      </c>
      <c r="E11" s="22">
        <f>SUM(E12:E12)</f>
        <v>0.09586491338245513</v>
      </c>
      <c r="F11" s="18"/>
      <c r="G11" s="19"/>
    </row>
    <row r="12" spans="1:6" ht="60">
      <c r="A12" s="13">
        <v>4</v>
      </c>
      <c r="B12" s="17" t="s">
        <v>63</v>
      </c>
      <c r="C12" s="17" t="s">
        <v>20</v>
      </c>
      <c r="D12" s="15">
        <f>E12*12*$D$2</f>
        <v>31.750459312269143</v>
      </c>
      <c r="E12" s="15">
        <v>0.09586491338245513</v>
      </c>
      <c r="F12" s="2"/>
    </row>
    <row r="13" spans="1:7" ht="15">
      <c r="A13" s="95" t="s">
        <v>68</v>
      </c>
      <c r="B13" s="96"/>
      <c r="C13" s="96"/>
      <c r="D13" s="25">
        <f>SUM(D14:D15)</f>
        <v>649.2147008221864</v>
      </c>
      <c r="E13" s="25">
        <f>SUM(E14:E15)</f>
        <v>1.9601893140766495</v>
      </c>
      <c r="F13" s="57"/>
      <c r="G13" s="57"/>
    </row>
    <row r="14" spans="1:7" ht="74.25" customHeight="1">
      <c r="A14" s="13">
        <v>5</v>
      </c>
      <c r="B14" s="17" t="s">
        <v>64</v>
      </c>
      <c r="C14" s="17" t="s">
        <v>20</v>
      </c>
      <c r="D14" s="15">
        <f>E14*12*$D$2</f>
        <v>163.5165662138357</v>
      </c>
      <c r="E14" s="21">
        <v>0.49370943905143627</v>
      </c>
      <c r="F14" s="2"/>
      <c r="G14" s="57"/>
    </row>
    <row r="15" spans="1:7" ht="90">
      <c r="A15" s="13">
        <v>6</v>
      </c>
      <c r="B15" s="17" t="s">
        <v>32</v>
      </c>
      <c r="C15" s="17" t="s">
        <v>65</v>
      </c>
      <c r="D15" s="15">
        <f>E15*12*$D$2</f>
        <v>485.6981346083507</v>
      </c>
      <c r="E15" s="21">
        <v>1.4664798750252133</v>
      </c>
      <c r="F15" s="57"/>
      <c r="G15" s="57"/>
    </row>
    <row r="16" spans="1:7" ht="15">
      <c r="A16" s="95" t="s">
        <v>69</v>
      </c>
      <c r="B16" s="95"/>
      <c r="C16" s="95"/>
      <c r="D16" s="26">
        <f>SUM(D17)</f>
        <v>189.0578816368053</v>
      </c>
      <c r="E16" s="26">
        <f>SUM(E17)</f>
        <v>0.5708269373091946</v>
      </c>
      <c r="F16" s="2"/>
      <c r="G16" s="57"/>
    </row>
    <row r="17" spans="1:7" ht="15">
      <c r="A17" s="13">
        <v>7</v>
      </c>
      <c r="B17" s="17" t="s">
        <v>35</v>
      </c>
      <c r="C17" s="17" t="s">
        <v>36</v>
      </c>
      <c r="D17" s="15">
        <f>E17*12*$D$2</f>
        <v>189.0578816368053</v>
      </c>
      <c r="E17" s="21">
        <v>0.5708269373091946</v>
      </c>
      <c r="F17" s="2"/>
      <c r="G17" s="57"/>
    </row>
    <row r="18" spans="1:6" ht="15">
      <c r="A18" s="8"/>
      <c r="B18" s="28" t="s">
        <v>39</v>
      </c>
      <c r="C18" s="28"/>
      <c r="D18" s="59">
        <f>D7+D11+D13+D16</f>
        <v>1560.09257188017</v>
      </c>
      <c r="E18" s="11">
        <f>E7+E11+E13+E16</f>
        <v>4.710424432005344</v>
      </c>
      <c r="F18" s="4"/>
    </row>
    <row r="19" spans="1:6" ht="15">
      <c r="A19" s="30"/>
      <c r="B19" s="31"/>
      <c r="C19" s="32"/>
      <c r="D19" s="33"/>
      <c r="E19" s="34"/>
      <c r="F19" s="2"/>
    </row>
    <row r="20" spans="1:6" ht="15">
      <c r="A20" s="30"/>
      <c r="B20" s="31"/>
      <c r="C20" s="32"/>
      <c r="D20" s="33"/>
      <c r="E20" s="34"/>
      <c r="F20" s="2"/>
    </row>
    <row r="21" spans="1:6" ht="105">
      <c r="A21" s="10" t="s">
        <v>40</v>
      </c>
      <c r="B21" s="10" t="s">
        <v>41</v>
      </c>
      <c r="C21" s="10" t="s">
        <v>42</v>
      </c>
      <c r="D21" s="10" t="s">
        <v>43</v>
      </c>
      <c r="E21" s="10" t="s">
        <v>44</v>
      </c>
      <c r="F21" s="10" t="s">
        <v>45</v>
      </c>
    </row>
    <row r="22" spans="1:6" ht="15">
      <c r="A22" s="10">
        <v>1</v>
      </c>
      <c r="B22" s="82" t="s">
        <v>116</v>
      </c>
      <c r="C22" s="10" t="s">
        <v>248</v>
      </c>
      <c r="D22" s="88">
        <f>700.54*1.4</f>
        <v>980.7559999999999</v>
      </c>
      <c r="E22" s="37">
        <f>D22/12/$D$2</f>
        <v>2.9612198067632844</v>
      </c>
      <c r="F22" s="38">
        <v>1</v>
      </c>
    </row>
    <row r="23" spans="1:6" ht="15">
      <c r="A23" s="10"/>
      <c r="B23" s="60" t="s">
        <v>59</v>
      </c>
      <c r="C23" s="9"/>
      <c r="D23" s="74">
        <f>SUM(D22:D22)</f>
        <v>980.7559999999999</v>
      </c>
      <c r="E23" s="39">
        <f>SUM(E22:E22)</f>
        <v>2.9612198067632844</v>
      </c>
      <c r="F23" s="40"/>
    </row>
    <row r="24" spans="1:6" ht="15">
      <c r="A24" s="30"/>
      <c r="B24" s="31"/>
      <c r="C24" s="32"/>
      <c r="D24" s="33"/>
      <c r="E24" s="34"/>
      <c r="F24" s="2"/>
    </row>
    <row r="25" spans="1:6" ht="15">
      <c r="A25" s="30"/>
      <c r="B25" s="31"/>
      <c r="C25" s="32"/>
      <c r="D25" s="33"/>
      <c r="E25" s="34"/>
      <c r="F25" s="2"/>
    </row>
    <row r="26" spans="1:6" ht="15">
      <c r="A26" s="30"/>
      <c r="B26" s="31"/>
      <c r="C26" s="32"/>
      <c r="D26" s="33"/>
      <c r="E26" s="34"/>
      <c r="F26" s="2"/>
    </row>
    <row r="27" spans="1:6" ht="29.25">
      <c r="A27" s="30"/>
      <c r="B27" s="31" t="s">
        <v>47</v>
      </c>
      <c r="C27" s="42">
        <f>D18+D23</f>
        <v>2540.84857188017</v>
      </c>
      <c r="D27" s="42"/>
      <c r="E27" s="42"/>
      <c r="F27" s="41"/>
    </row>
    <row r="28" spans="1:6" ht="15">
      <c r="A28" s="30"/>
      <c r="B28" s="31" t="s">
        <v>48</v>
      </c>
      <c r="C28" s="43">
        <f>E18+E23</f>
        <v>7.6716442387686286</v>
      </c>
      <c r="D28" s="41"/>
      <c r="E28" s="41"/>
      <c r="F28" s="41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33" customHeight="1">
      <c r="A31" s="102" t="s">
        <v>49</v>
      </c>
      <c r="B31" s="102"/>
      <c r="C31" s="102"/>
      <c r="D31" s="102"/>
      <c r="E31" s="102"/>
      <c r="F31" s="102"/>
    </row>
    <row r="32" spans="1:6" ht="15">
      <c r="A32" s="1"/>
      <c r="B32" s="1"/>
      <c r="C32" s="1"/>
      <c r="D32" s="2"/>
      <c r="E32" s="2"/>
      <c r="F32" s="2"/>
    </row>
    <row r="33" spans="1:6" ht="71.25">
      <c r="A33" s="7"/>
      <c r="B33" s="8" t="s">
        <v>2</v>
      </c>
      <c r="C33" s="8" t="s">
        <v>3</v>
      </c>
      <c r="D33" s="8" t="s">
        <v>4</v>
      </c>
      <c r="E33" s="8" t="s">
        <v>5</v>
      </c>
      <c r="F33" s="2"/>
    </row>
    <row r="34" spans="1:5" ht="30" customHeight="1">
      <c r="A34" s="103" t="s">
        <v>50</v>
      </c>
      <c r="B34" s="103"/>
      <c r="C34" s="103"/>
      <c r="D34" s="11">
        <f>D35</f>
        <v>4.189680000000001</v>
      </c>
      <c r="E34" s="11">
        <f>E35</f>
        <v>0.012650000000000002</v>
      </c>
    </row>
    <row r="35" spans="1:5" ht="30">
      <c r="A35" s="13">
        <v>1</v>
      </c>
      <c r="B35" s="44" t="s">
        <v>51</v>
      </c>
      <c r="C35" s="44" t="s">
        <v>52</v>
      </c>
      <c r="D35" s="15">
        <f>E35*12*$D$2</f>
        <v>4.189680000000001</v>
      </c>
      <c r="E35" s="45">
        <v>0.012650000000000002</v>
      </c>
    </row>
    <row r="36" spans="1:5" ht="29.25" customHeight="1">
      <c r="A36" s="103" t="s">
        <v>53</v>
      </c>
      <c r="B36" s="103"/>
      <c r="C36" s="103"/>
      <c r="D36" s="11">
        <f>D37+D38</f>
        <v>33.51744000000001</v>
      </c>
      <c r="E36" s="11">
        <f>E37+E38</f>
        <v>0.10120000000000001</v>
      </c>
    </row>
    <row r="37" spans="1:5" ht="28.5" customHeight="1">
      <c r="A37" s="13">
        <v>2</v>
      </c>
      <c r="B37" s="44" t="s">
        <v>54</v>
      </c>
      <c r="C37" s="44" t="s">
        <v>55</v>
      </c>
      <c r="D37" s="15">
        <f>E37*$D$2*12</f>
        <v>8.379360000000002</v>
      </c>
      <c r="E37" s="45">
        <v>0.025300000000000003</v>
      </c>
    </row>
    <row r="38" spans="1:5" ht="15">
      <c r="A38" s="13">
        <v>3</v>
      </c>
      <c r="B38" s="47" t="s">
        <v>57</v>
      </c>
      <c r="C38" s="7" t="s">
        <v>16</v>
      </c>
      <c r="D38" s="15">
        <f>E38*$D$2*12</f>
        <v>25.138080000000006</v>
      </c>
      <c r="E38" s="16">
        <v>0.07590000000000001</v>
      </c>
    </row>
    <row r="39" spans="1:6" ht="15">
      <c r="A39" s="8"/>
      <c r="B39" s="28" t="s">
        <v>39</v>
      </c>
      <c r="C39" s="28"/>
      <c r="D39" s="29">
        <f>D34+D36</f>
        <v>37.70712000000001</v>
      </c>
      <c r="E39" s="11">
        <f>E34+E36</f>
        <v>0.11385</v>
      </c>
      <c r="F39" s="4"/>
    </row>
    <row r="40" spans="1:6" ht="15">
      <c r="A40" s="2"/>
      <c r="B40" s="2"/>
      <c r="C40" s="2"/>
      <c r="D40" s="2"/>
      <c r="E40" s="2"/>
      <c r="F40" s="2"/>
    </row>
    <row r="42" spans="1:6" ht="105">
      <c r="A42" s="10" t="s">
        <v>40</v>
      </c>
      <c r="B42" s="10" t="s">
        <v>41</v>
      </c>
      <c r="C42" s="10" t="s">
        <v>42</v>
      </c>
      <c r="D42" s="10" t="s">
        <v>43</v>
      </c>
      <c r="E42" s="10" t="s">
        <v>44</v>
      </c>
      <c r="F42" s="10" t="s">
        <v>45</v>
      </c>
    </row>
    <row r="43" spans="1:6" ht="15">
      <c r="A43" s="10">
        <v>1</v>
      </c>
      <c r="B43" s="82" t="s">
        <v>116</v>
      </c>
      <c r="C43" s="10" t="s">
        <v>248</v>
      </c>
      <c r="D43" s="88">
        <f>700.54*1.4</f>
        <v>980.7559999999999</v>
      </c>
      <c r="E43" s="37">
        <f>D43/12/$D$2</f>
        <v>2.9612198067632844</v>
      </c>
      <c r="F43" s="38">
        <v>1</v>
      </c>
    </row>
    <row r="44" spans="1:6" ht="15">
      <c r="A44" s="10"/>
      <c r="B44" s="60" t="s">
        <v>59</v>
      </c>
      <c r="C44" s="9"/>
      <c r="D44" s="74">
        <f>SUM(D43:D43)</f>
        <v>980.7559999999999</v>
      </c>
      <c r="E44" s="39">
        <f>SUM(E43:E43)</f>
        <v>2.9612198067632844</v>
      </c>
      <c r="F44" s="40"/>
    </row>
    <row r="48" spans="2:3" ht="29.25">
      <c r="B48" s="31" t="s">
        <v>170</v>
      </c>
      <c r="C48" s="81">
        <f>C27</f>
        <v>2540.84857188017</v>
      </c>
    </row>
  </sheetData>
  <sheetProtection/>
  <mergeCells count="9">
    <mergeCell ref="A36:C36"/>
    <mergeCell ref="A13:C13"/>
    <mergeCell ref="A16:C16"/>
    <mergeCell ref="A31:F31"/>
    <mergeCell ref="A34:C34"/>
    <mergeCell ref="A1:E1"/>
    <mergeCell ref="A4:E4"/>
    <mergeCell ref="A7:C7"/>
    <mergeCell ref="A11:C11"/>
  </mergeCells>
  <printOptions horizontalCentered="1"/>
  <pageMargins left="0.31496062992125984" right="0.31496062992125984" top="0.2755905511811024" bottom="0.275590551181102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="97" zoomScaleNormal="97" zoomScalePageLayoutView="0" workbookViewId="0" topLeftCell="A49">
      <selection activeCell="C57" sqref="C57"/>
    </sheetView>
  </sheetViews>
  <sheetFormatPr defaultColWidth="9.00390625" defaultRowHeight="12.75"/>
  <cols>
    <col min="1" max="1" width="3.75390625" style="5" customWidth="1"/>
    <col min="2" max="2" width="39.875" style="5" customWidth="1"/>
    <col min="3" max="3" width="16.875" style="5" customWidth="1"/>
    <col min="4" max="4" width="11.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117</v>
      </c>
      <c r="B1" s="102"/>
      <c r="C1" s="102"/>
      <c r="D1" s="102"/>
      <c r="E1" s="102"/>
      <c r="F1" s="2"/>
    </row>
    <row r="2" spans="1:6" ht="39" customHeight="1">
      <c r="A2" s="2"/>
      <c r="B2" s="1" t="s">
        <v>119</v>
      </c>
      <c r="C2" s="3"/>
      <c r="D2" s="58">
        <v>151.3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42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6" ht="30.75" customHeight="1">
      <c r="A7" s="95" t="s">
        <v>6</v>
      </c>
      <c r="B7" s="96"/>
      <c r="C7" s="96"/>
      <c r="D7" s="11">
        <f>SUM(D8:D12)</f>
        <v>3924.6118351495697</v>
      </c>
      <c r="E7" s="11">
        <f>SUM(E8:E12)</f>
        <v>2.1616059898378324</v>
      </c>
      <c r="F7" s="12"/>
    </row>
    <row r="8" spans="1:6" ht="30">
      <c r="A8" s="13">
        <v>1</v>
      </c>
      <c r="B8" s="7" t="s">
        <v>7</v>
      </c>
      <c r="C8" s="14" t="s">
        <v>8</v>
      </c>
      <c r="D8" s="15">
        <f>E8*$D$2*12</f>
        <v>414.11696721021224</v>
      </c>
      <c r="E8" s="16">
        <v>0.22808821723408915</v>
      </c>
      <c r="F8" s="2"/>
    </row>
    <row r="9" spans="1:6" ht="30">
      <c r="A9" s="13">
        <v>2</v>
      </c>
      <c r="B9" s="7" t="s">
        <v>11</v>
      </c>
      <c r="C9" s="17" t="s">
        <v>12</v>
      </c>
      <c r="D9" s="15">
        <f>E9*$D$2*12</f>
        <v>494.25301874285367</v>
      </c>
      <c r="E9" s="15">
        <v>0.27222572083215113</v>
      </c>
      <c r="F9" s="2"/>
    </row>
    <row r="10" spans="1:6" ht="60">
      <c r="A10" s="13">
        <v>3</v>
      </c>
      <c r="B10" s="14" t="s">
        <v>13</v>
      </c>
      <c r="C10" s="14" t="s">
        <v>14</v>
      </c>
      <c r="D10" s="15">
        <f>E10*$D$2*12</f>
        <v>2636.0160999618793</v>
      </c>
      <c r="E10" s="15">
        <v>1.4518705111048023</v>
      </c>
      <c r="F10" s="2"/>
    </row>
    <row r="11" spans="1:6" ht="15">
      <c r="A11" s="13">
        <v>4</v>
      </c>
      <c r="B11" s="14" t="s">
        <v>17</v>
      </c>
      <c r="C11" s="17" t="s">
        <v>18</v>
      </c>
      <c r="D11" s="15">
        <f>E11*$D$2*12</f>
        <v>334.4606375611046</v>
      </c>
      <c r="E11" s="15">
        <v>0.1842149358675394</v>
      </c>
      <c r="F11" s="2"/>
    </row>
    <row r="12" spans="1:7" ht="15">
      <c r="A12" s="13">
        <v>5</v>
      </c>
      <c r="B12" s="17" t="s">
        <v>19</v>
      </c>
      <c r="C12" s="17" t="s">
        <v>20</v>
      </c>
      <c r="D12" s="15">
        <f>E12*$D$2*12</f>
        <v>45.76511167351942</v>
      </c>
      <c r="E12" s="15">
        <v>0.025206604799250614</v>
      </c>
      <c r="F12" s="18"/>
      <c r="G12" s="19"/>
    </row>
    <row r="13" spans="1:7" ht="15">
      <c r="A13" s="97" t="s">
        <v>21</v>
      </c>
      <c r="B13" s="98"/>
      <c r="C13" s="99"/>
      <c r="D13" s="11">
        <f>SUM(D14:D16)</f>
        <v>1832.106873841577</v>
      </c>
      <c r="E13" s="11">
        <f>SUM(E14:E16)</f>
        <v>1.0090916908138228</v>
      </c>
      <c r="F13" s="20"/>
      <c r="G13" s="19"/>
    </row>
    <row r="14" spans="1:7" ht="15.75" customHeight="1">
      <c r="A14" s="13">
        <v>6</v>
      </c>
      <c r="B14" s="7" t="s">
        <v>22</v>
      </c>
      <c r="C14" s="14" t="s">
        <v>23</v>
      </c>
      <c r="D14" s="15">
        <f>E14*$D$2*12</f>
        <v>1390.446398757161</v>
      </c>
      <c r="E14" s="21">
        <v>0.7658330021795334</v>
      </c>
      <c r="F14" s="18"/>
      <c r="G14" s="19"/>
    </row>
    <row r="15" spans="1:7" ht="15.75" customHeight="1">
      <c r="A15" s="13">
        <v>7</v>
      </c>
      <c r="B15" s="7" t="s">
        <v>115</v>
      </c>
      <c r="C15" s="14" t="s">
        <v>23</v>
      </c>
      <c r="D15" s="15">
        <f>E15*$D$2*12</f>
        <v>312.3489600000001</v>
      </c>
      <c r="E15" s="56">
        <v>0.1720362194315929</v>
      </c>
      <c r="F15" s="18"/>
      <c r="G15" s="19"/>
    </row>
    <row r="16" spans="1:7" ht="30">
      <c r="A16" s="13">
        <v>8</v>
      </c>
      <c r="B16" s="17" t="s">
        <v>24</v>
      </c>
      <c r="C16" s="17" t="s">
        <v>25</v>
      </c>
      <c r="D16" s="15">
        <f>E16*$D$2*12</f>
        <v>129.31151508441593</v>
      </c>
      <c r="E16" s="15">
        <v>0.07122246920269658</v>
      </c>
      <c r="F16" s="18"/>
      <c r="G16" s="19"/>
    </row>
    <row r="17" spans="1:7" ht="15">
      <c r="A17" s="97" t="s">
        <v>26</v>
      </c>
      <c r="B17" s="100"/>
      <c r="C17" s="101"/>
      <c r="D17" s="22">
        <f>SUM(D18:D21)</f>
        <v>473.41717773032633</v>
      </c>
      <c r="E17" s="22">
        <f>SUM(E18:E21)</f>
        <v>0.2607497123432068</v>
      </c>
      <c r="F17" s="18"/>
      <c r="G17" s="19"/>
    </row>
    <row r="18" spans="1:7" ht="30">
      <c r="A18" s="13">
        <v>9</v>
      </c>
      <c r="B18" s="17" t="s">
        <v>27</v>
      </c>
      <c r="C18" s="17" t="s">
        <v>20</v>
      </c>
      <c r="D18" s="15">
        <f>E18*12*$D$2</f>
        <v>155.72775883912234</v>
      </c>
      <c r="E18" s="16">
        <v>0.08577206369195987</v>
      </c>
      <c r="F18" s="12"/>
      <c r="G18" s="23"/>
    </row>
    <row r="19" spans="1:7" ht="15">
      <c r="A19" s="13">
        <v>10</v>
      </c>
      <c r="B19" s="17" t="s">
        <v>28</v>
      </c>
      <c r="C19" s="17" t="s">
        <v>20</v>
      </c>
      <c r="D19" s="15">
        <f>E19*12*$D$2</f>
        <v>30.712326480000005</v>
      </c>
      <c r="E19" s="16">
        <v>0.0169158</v>
      </c>
      <c r="F19" s="24"/>
      <c r="G19" s="19"/>
    </row>
    <row r="20" spans="1:6" ht="30">
      <c r="A20" s="13">
        <v>11</v>
      </c>
      <c r="B20" s="17" t="s">
        <v>29</v>
      </c>
      <c r="C20" s="17" t="s">
        <v>20</v>
      </c>
      <c r="D20" s="15">
        <f>E20*12*$D$2</f>
        <v>187.54297482146967</v>
      </c>
      <c r="E20" s="16">
        <v>0.10329531549981806</v>
      </c>
      <c r="F20" s="2"/>
    </row>
    <row r="21" spans="1:6" ht="75">
      <c r="A21" s="13">
        <v>12</v>
      </c>
      <c r="B21" s="17" t="s">
        <v>30</v>
      </c>
      <c r="C21" s="17" t="s">
        <v>20</v>
      </c>
      <c r="D21" s="15">
        <f>E21*12*$D$2</f>
        <v>99.43411758973431</v>
      </c>
      <c r="E21" s="15">
        <v>0.05476653315142889</v>
      </c>
      <c r="F21" s="2"/>
    </row>
    <row r="22" spans="1:6" ht="15">
      <c r="A22" s="95" t="s">
        <v>31</v>
      </c>
      <c r="B22" s="96"/>
      <c r="C22" s="96"/>
      <c r="D22" s="25">
        <f>SUM(D23:D24)</f>
        <v>722.1968498592023</v>
      </c>
      <c r="E22" s="25">
        <f>SUM(E23:E24)</f>
        <v>0.3977731052319907</v>
      </c>
      <c r="F22" s="2"/>
    </row>
    <row r="23" spans="1:6" ht="75">
      <c r="A23" s="13">
        <v>13</v>
      </c>
      <c r="B23" s="17" t="s">
        <v>76</v>
      </c>
      <c r="C23" s="17" t="s">
        <v>20</v>
      </c>
      <c r="D23" s="15">
        <f>E23*12*$D$2</f>
        <v>135.75822162770933</v>
      </c>
      <c r="E23" s="15">
        <v>0.07477319983901153</v>
      </c>
      <c r="F23" s="2"/>
    </row>
    <row r="24" spans="1:6" ht="60">
      <c r="A24" s="13">
        <v>14</v>
      </c>
      <c r="B24" s="17" t="s">
        <v>32</v>
      </c>
      <c r="C24" s="17" t="s">
        <v>60</v>
      </c>
      <c r="D24" s="15">
        <f>E24*12*$D$2</f>
        <v>586.438628231493</v>
      </c>
      <c r="E24" s="21">
        <v>0.3229999053929792</v>
      </c>
      <c r="F24" s="2"/>
    </row>
    <row r="25" spans="1:7" ht="15">
      <c r="A25" s="95" t="s">
        <v>34</v>
      </c>
      <c r="B25" s="95"/>
      <c r="C25" s="95"/>
      <c r="D25" s="26">
        <f>SUM(D26)</f>
        <v>353.7072</v>
      </c>
      <c r="E25" s="26">
        <f>SUM(E26)</f>
        <v>0.1948155981493721</v>
      </c>
      <c r="F25" s="2"/>
      <c r="G25" s="52"/>
    </row>
    <row r="26" spans="1:7" ht="15">
      <c r="A26" s="13">
        <v>15</v>
      </c>
      <c r="B26" s="17" t="s">
        <v>35</v>
      </c>
      <c r="C26" s="17" t="s">
        <v>36</v>
      </c>
      <c r="D26" s="15">
        <f>E26*12*$D$2</f>
        <v>353.7072</v>
      </c>
      <c r="E26" s="27">
        <v>0.1948155981493721</v>
      </c>
      <c r="F26" s="2"/>
      <c r="G26" s="58"/>
    </row>
    <row r="27" spans="1:7" ht="15">
      <c r="A27" s="95" t="s">
        <v>37</v>
      </c>
      <c r="B27" s="95"/>
      <c r="C27" s="95"/>
      <c r="D27" s="26">
        <f>SUM(D28:D28)</f>
        <v>77.33704832496704</v>
      </c>
      <c r="E27" s="26">
        <f>SUM(E28:E28)</f>
        <v>0.042595862703771234</v>
      </c>
      <c r="F27" s="2"/>
      <c r="G27" s="52"/>
    </row>
    <row r="28" spans="1:6" ht="30">
      <c r="A28" s="13">
        <v>16</v>
      </c>
      <c r="B28" s="17" t="s">
        <v>38</v>
      </c>
      <c r="C28" s="17" t="s">
        <v>25</v>
      </c>
      <c r="D28" s="15">
        <f>E28*12*$D$2</f>
        <v>77.33704832496704</v>
      </c>
      <c r="E28" s="21">
        <v>0.042595862703771234</v>
      </c>
      <c r="F28" s="2"/>
    </row>
    <row r="29" spans="1:6" ht="15">
      <c r="A29" s="8"/>
      <c r="B29" s="28" t="s">
        <v>39</v>
      </c>
      <c r="C29" s="28"/>
      <c r="D29" s="29">
        <f>+D7+D13+D17+D22+D25+D27</f>
        <v>7383.3769849056425</v>
      </c>
      <c r="E29" s="11">
        <f>+E7+E13+E17+E22+E25+E27</f>
        <v>4.066631959079996</v>
      </c>
      <c r="F29" s="4"/>
    </row>
    <row r="30" spans="1:6" ht="6.75" customHeight="1">
      <c r="A30" s="30"/>
      <c r="B30" s="31"/>
      <c r="C30" s="32"/>
      <c r="D30" s="33"/>
      <c r="E30" s="34"/>
      <c r="F30" s="2"/>
    </row>
    <row r="31" spans="1:6" ht="6" customHeight="1">
      <c r="A31" s="31"/>
      <c r="B31" s="31"/>
      <c r="C31" s="31"/>
      <c r="D31" s="31"/>
      <c r="E31" s="31"/>
      <c r="F31" s="30"/>
    </row>
    <row r="32" spans="1:6" ht="105">
      <c r="A32" s="10" t="s">
        <v>40</v>
      </c>
      <c r="B32" s="10" t="s">
        <v>41</v>
      </c>
      <c r="C32" s="10" t="s">
        <v>42</v>
      </c>
      <c r="D32" s="10" t="s">
        <v>43</v>
      </c>
      <c r="E32" s="10" t="s">
        <v>44</v>
      </c>
      <c r="F32" s="10" t="s">
        <v>45</v>
      </c>
    </row>
    <row r="33" spans="1:6" ht="15">
      <c r="A33" s="10">
        <v>1</v>
      </c>
      <c r="B33" s="82" t="s">
        <v>116</v>
      </c>
      <c r="C33" s="10" t="s">
        <v>239</v>
      </c>
      <c r="D33" s="88">
        <f>700.54*7.8</f>
        <v>5464.2119999999995</v>
      </c>
      <c r="E33" s="37">
        <f>D33/12/$D$2</f>
        <v>3.0095902181097154</v>
      </c>
      <c r="F33" s="38">
        <v>1</v>
      </c>
    </row>
    <row r="34" spans="1:6" ht="15">
      <c r="A34" s="10"/>
      <c r="B34" s="83" t="s">
        <v>46</v>
      </c>
      <c r="C34" s="9"/>
      <c r="D34" s="85">
        <f>SUM(D33:D33)</f>
        <v>5464.2119999999995</v>
      </c>
      <c r="E34" s="39">
        <f>SUM(E33:E33)</f>
        <v>3.0095902181097154</v>
      </c>
      <c r="F34" s="40"/>
    </row>
    <row r="35" spans="1:6" ht="7.5" customHeight="1">
      <c r="A35" s="31"/>
      <c r="B35" s="31"/>
      <c r="C35" s="31"/>
      <c r="D35" s="31"/>
      <c r="E35" s="31"/>
      <c r="F35" s="30"/>
    </row>
    <row r="36" spans="1:6" ht="6.75" customHeight="1">
      <c r="A36" s="31"/>
      <c r="B36" s="31"/>
      <c r="C36" s="31"/>
      <c r="D36" s="31"/>
      <c r="E36" s="31"/>
      <c r="F36" s="30"/>
    </row>
    <row r="37" spans="1:6" ht="29.25">
      <c r="A37" s="30"/>
      <c r="B37" s="31" t="s">
        <v>47</v>
      </c>
      <c r="C37" s="42">
        <f>D29+D34</f>
        <v>12847.588984905642</v>
      </c>
      <c r="D37" s="42"/>
      <c r="E37" s="42"/>
      <c r="F37" s="41"/>
    </row>
    <row r="38" spans="1:6" ht="15">
      <c r="A38" s="30"/>
      <c r="B38" s="31" t="s">
        <v>48</v>
      </c>
      <c r="C38" s="43">
        <f>E29+E34</f>
        <v>7.076222177189711</v>
      </c>
      <c r="D38" s="41"/>
      <c r="E38" s="41"/>
      <c r="F38" s="41"/>
    </row>
    <row r="39" spans="1:6" ht="15">
      <c r="A39" s="30"/>
      <c r="B39" s="31"/>
      <c r="C39" s="43"/>
      <c r="D39" s="41"/>
      <c r="E39" s="41"/>
      <c r="F39" s="41"/>
    </row>
    <row r="40" spans="1:6" ht="5.25" customHeight="1">
      <c r="A40" s="2"/>
      <c r="B40" s="2"/>
      <c r="C40" s="2"/>
      <c r="D40" s="2"/>
      <c r="E40" s="2"/>
      <c r="F40" s="2"/>
    </row>
    <row r="41" spans="1:6" ht="33" customHeight="1">
      <c r="A41" s="102" t="s">
        <v>49</v>
      </c>
      <c r="B41" s="102"/>
      <c r="C41" s="102"/>
      <c r="D41" s="102"/>
      <c r="E41" s="102"/>
      <c r="F41" s="102"/>
    </row>
    <row r="42" spans="1:6" ht="5.25" customHeight="1">
      <c r="A42" s="1"/>
      <c r="B42" s="1"/>
      <c r="C42" s="1"/>
      <c r="D42" s="2"/>
      <c r="E42" s="2"/>
      <c r="F42" s="2"/>
    </row>
    <row r="43" spans="1:6" ht="71.25">
      <c r="A43" s="7"/>
      <c r="B43" s="8" t="s">
        <v>2</v>
      </c>
      <c r="C43" s="8" t="s">
        <v>3</v>
      </c>
      <c r="D43" s="8" t="s">
        <v>4</v>
      </c>
      <c r="E43" s="8" t="s">
        <v>5</v>
      </c>
      <c r="F43" s="2"/>
    </row>
    <row r="44" spans="1:5" ht="30.75" customHeight="1">
      <c r="A44" s="104" t="s">
        <v>50</v>
      </c>
      <c r="B44" s="104"/>
      <c r="C44" s="104"/>
      <c r="D44" s="11">
        <f>F45+D45</f>
        <v>22.967340000000004</v>
      </c>
      <c r="E44" s="11">
        <f>+E45</f>
        <v>0.012650000000000002</v>
      </c>
    </row>
    <row r="45" spans="1:5" ht="30">
      <c r="A45" s="13">
        <v>1</v>
      </c>
      <c r="B45" s="14" t="s">
        <v>51</v>
      </c>
      <c r="C45" s="14" t="s">
        <v>52</v>
      </c>
      <c r="D45" s="15">
        <f>E45*12*$D$2</f>
        <v>22.967340000000004</v>
      </c>
      <c r="E45" s="15">
        <v>0.012650000000000002</v>
      </c>
    </row>
    <row r="46" spans="1:5" ht="32.25" customHeight="1">
      <c r="A46" s="104" t="s">
        <v>53</v>
      </c>
      <c r="B46" s="104"/>
      <c r="C46" s="104"/>
      <c r="D46" s="11">
        <f>D47+D48+D49</f>
        <v>1215.0113530499725</v>
      </c>
      <c r="E46" s="11">
        <f>E47+E48+E49</f>
        <v>0.6692065174322386</v>
      </c>
    </row>
    <row r="47" spans="1:5" ht="45" customHeight="1">
      <c r="A47" s="13">
        <v>2</v>
      </c>
      <c r="B47" s="14" t="s">
        <v>54</v>
      </c>
      <c r="C47" s="14" t="s">
        <v>55</v>
      </c>
      <c r="D47" s="15">
        <f>E47*$D$2*12</f>
        <v>45.934680000000014</v>
      </c>
      <c r="E47" s="15">
        <v>0.025300000000000003</v>
      </c>
    </row>
    <row r="48" spans="1:5" ht="30">
      <c r="A48" s="13">
        <v>3</v>
      </c>
      <c r="B48" s="17" t="s">
        <v>7</v>
      </c>
      <c r="C48" s="17" t="s">
        <v>56</v>
      </c>
      <c r="D48" s="15">
        <f>E48*$D$2*12</f>
        <v>1035.2924180255307</v>
      </c>
      <c r="E48" s="15">
        <v>0.5702205430852229</v>
      </c>
    </row>
    <row r="49" spans="1:5" ht="30">
      <c r="A49" s="13">
        <v>4</v>
      </c>
      <c r="B49" s="47" t="s">
        <v>57</v>
      </c>
      <c r="C49" s="7" t="s">
        <v>80</v>
      </c>
      <c r="D49" s="15">
        <f>E49*$D$2*12</f>
        <v>133.78425502444182</v>
      </c>
      <c r="E49" s="16">
        <v>0.07368597434701576</v>
      </c>
    </row>
    <row r="50" spans="1:6" ht="15">
      <c r="A50" s="8"/>
      <c r="B50" s="28" t="s">
        <v>39</v>
      </c>
      <c r="C50" s="28"/>
      <c r="D50" s="29">
        <f>D44+D46</f>
        <v>1237.9786930499724</v>
      </c>
      <c r="E50" s="11">
        <f>E44+E46</f>
        <v>0.6818565174322386</v>
      </c>
      <c r="F50" s="4"/>
    </row>
    <row r="51" spans="1:6" ht="5.25" customHeight="1">
      <c r="A51" s="2"/>
      <c r="B51" s="2"/>
      <c r="C51" s="2"/>
      <c r="D51" s="2"/>
      <c r="E51" s="2"/>
      <c r="F51" s="2"/>
    </row>
    <row r="52" spans="1:6" ht="6" customHeight="1">
      <c r="A52" s="35"/>
      <c r="B52" s="35"/>
      <c r="C52" s="35"/>
      <c r="D52" s="35"/>
      <c r="E52" s="35"/>
      <c r="F52" s="36"/>
    </row>
    <row r="53" spans="1:6" ht="105">
      <c r="A53" s="10" t="s">
        <v>40</v>
      </c>
      <c r="B53" s="10" t="s">
        <v>41</v>
      </c>
      <c r="C53" s="10" t="s">
        <v>42</v>
      </c>
      <c r="D53" s="10" t="s">
        <v>43</v>
      </c>
      <c r="E53" s="10" t="s">
        <v>58</v>
      </c>
      <c r="F53" s="10" t="s">
        <v>45</v>
      </c>
    </row>
    <row r="54" spans="1:6" ht="15">
      <c r="A54" s="10">
        <v>1</v>
      </c>
      <c r="B54" s="82" t="s">
        <v>116</v>
      </c>
      <c r="C54" s="10" t="s">
        <v>239</v>
      </c>
      <c r="D54" s="88">
        <f>700.54*7.8</f>
        <v>5464.2119999999995</v>
      </c>
      <c r="E54" s="48">
        <f>D54/12/$D$2</f>
        <v>3.0095902181097154</v>
      </c>
      <c r="F54" s="38">
        <v>1</v>
      </c>
    </row>
    <row r="55" spans="1:6" ht="15">
      <c r="A55" s="49"/>
      <c r="B55" s="49" t="s">
        <v>59</v>
      </c>
      <c r="C55" s="49"/>
      <c r="D55" s="50">
        <f>SUM(D54:D54)</f>
        <v>5464.2119999999995</v>
      </c>
      <c r="E55" s="51">
        <f>SUM(E54:E54)</f>
        <v>3.0095902181097154</v>
      </c>
      <c r="F55" s="49"/>
    </row>
    <row r="57" spans="2:3" ht="34.5" customHeight="1">
      <c r="B57" s="31" t="s">
        <v>118</v>
      </c>
      <c r="C57" s="81">
        <f>C37</f>
        <v>12847.588984905642</v>
      </c>
    </row>
  </sheetData>
  <sheetProtection/>
  <mergeCells count="11">
    <mergeCell ref="A4:E4"/>
    <mergeCell ref="A7:C7"/>
    <mergeCell ref="A13:C13"/>
    <mergeCell ref="A17:C17"/>
    <mergeCell ref="A1:E1"/>
    <mergeCell ref="A44:C44"/>
    <mergeCell ref="A46:C46"/>
    <mergeCell ref="A22:C22"/>
    <mergeCell ref="A25:C25"/>
    <mergeCell ref="A27:C27"/>
    <mergeCell ref="A41:F4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8"/>
  <sheetViews>
    <sheetView zoomScale="97" zoomScaleNormal="97" zoomScalePageLayoutView="0" workbookViewId="0" topLeftCell="A40">
      <selection activeCell="C46" sqref="C46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171</v>
      </c>
      <c r="B1" s="102"/>
      <c r="C1" s="102"/>
      <c r="D1" s="102"/>
      <c r="E1" s="102"/>
      <c r="F1" s="2"/>
    </row>
    <row r="2" spans="1:6" ht="39" customHeight="1">
      <c r="A2" s="2"/>
      <c r="B2" s="1" t="s">
        <v>93</v>
      </c>
      <c r="C2" s="3"/>
      <c r="D2" s="53">
        <v>104.3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30.75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7" ht="15">
      <c r="A7" s="97" t="s">
        <v>66</v>
      </c>
      <c r="B7" s="98"/>
      <c r="C7" s="99"/>
      <c r="D7" s="11">
        <f>SUM(D8:D10)</f>
        <v>859.5574602178178</v>
      </c>
      <c r="E7" s="11">
        <f>SUM(E8:E10)</f>
        <v>0.6867669065338909</v>
      </c>
      <c r="F7" s="20"/>
      <c r="G7" s="19"/>
    </row>
    <row r="8" spans="1:7" ht="15.75" customHeight="1">
      <c r="A8" s="13">
        <v>1</v>
      </c>
      <c r="B8" s="7" t="s">
        <v>22</v>
      </c>
      <c r="C8" s="14" t="s">
        <v>23</v>
      </c>
      <c r="D8" s="15">
        <f>E8*$D$2*12</f>
        <v>595.9055994673538</v>
      </c>
      <c r="E8" s="21">
        <v>0.4761150523069302</v>
      </c>
      <c r="F8" s="18"/>
      <c r="G8" s="19"/>
    </row>
    <row r="9" spans="1:7" ht="15.75" customHeight="1">
      <c r="A9" s="13">
        <v>2</v>
      </c>
      <c r="B9" s="7" t="s">
        <v>115</v>
      </c>
      <c r="C9" s="14" t="s">
        <v>23</v>
      </c>
      <c r="D9" s="15">
        <f>E9*$D$2*12</f>
        <v>208.23264000000006</v>
      </c>
      <c r="E9" s="56">
        <v>0.16637315436241615</v>
      </c>
      <c r="F9" s="18"/>
      <c r="G9" s="19"/>
    </row>
    <row r="10" spans="1:7" ht="30">
      <c r="A10" s="13">
        <v>3</v>
      </c>
      <c r="B10" s="17" t="s">
        <v>24</v>
      </c>
      <c r="C10" s="17" t="s">
        <v>25</v>
      </c>
      <c r="D10" s="15">
        <f>E10*$D$2*12</f>
        <v>55.41922075046395</v>
      </c>
      <c r="E10" s="15">
        <v>0.044278699864544545</v>
      </c>
      <c r="F10" s="18"/>
      <c r="G10" s="19"/>
    </row>
    <row r="11" spans="1:7" ht="15">
      <c r="A11" s="97" t="s">
        <v>67</v>
      </c>
      <c r="B11" s="100"/>
      <c r="C11" s="101"/>
      <c r="D11" s="22">
        <f>SUM(D12:D12)</f>
        <v>31.750459312269175</v>
      </c>
      <c r="E11" s="22">
        <f>SUM(E12:E12)</f>
        <v>0.02536789654224127</v>
      </c>
      <c r="F11" s="18"/>
      <c r="G11" s="19"/>
    </row>
    <row r="12" spans="1:6" ht="60">
      <c r="A12" s="13">
        <v>4</v>
      </c>
      <c r="B12" s="17" t="s">
        <v>63</v>
      </c>
      <c r="C12" s="17" t="s">
        <v>20</v>
      </c>
      <c r="D12" s="15">
        <f>E12*12*$D$2</f>
        <v>31.750459312269175</v>
      </c>
      <c r="E12" s="15">
        <v>0.02536789654224127</v>
      </c>
      <c r="F12" s="2"/>
    </row>
    <row r="13" spans="1:6" ht="15">
      <c r="A13" s="95" t="s">
        <v>68</v>
      </c>
      <c r="B13" s="96"/>
      <c r="C13" s="96"/>
      <c r="D13" s="25">
        <f>SUM(D14:D15)</f>
        <v>2095.5699832754403</v>
      </c>
      <c r="E13" s="25">
        <f>SUM(E14:E15)</f>
        <v>1.6743128661516784</v>
      </c>
      <c r="F13" s="2"/>
    </row>
    <row r="14" spans="1:6" ht="75">
      <c r="A14" s="13">
        <v>5</v>
      </c>
      <c r="B14" s="17" t="s">
        <v>64</v>
      </c>
      <c r="C14" s="17" t="s">
        <v>20</v>
      </c>
      <c r="D14" s="15">
        <f>E14*12*$D$2</f>
        <v>163.51656621383577</v>
      </c>
      <c r="E14" s="15">
        <v>0.13064602605771475</v>
      </c>
      <c r="F14" s="2"/>
    </row>
    <row r="15" spans="1:6" ht="90">
      <c r="A15" s="13">
        <v>6</v>
      </c>
      <c r="B15" s="17" t="s">
        <v>32</v>
      </c>
      <c r="C15" s="17" t="s">
        <v>65</v>
      </c>
      <c r="D15" s="15">
        <f>E15*12*$D$2</f>
        <v>1932.0534170616047</v>
      </c>
      <c r="E15" s="21">
        <v>1.5436668400939637</v>
      </c>
      <c r="F15" s="2"/>
    </row>
    <row r="16" spans="1:6" ht="15">
      <c r="A16" s="95" t="s">
        <v>69</v>
      </c>
      <c r="B16" s="95"/>
      <c r="C16" s="95"/>
      <c r="D16" s="26">
        <f>SUM(D17)</f>
        <v>209.3211191227207</v>
      </c>
      <c r="E16" s="26">
        <f>SUM(E17)</f>
        <v>0.16724282448283853</v>
      </c>
      <c r="F16" s="2"/>
    </row>
    <row r="17" spans="1:6" ht="15">
      <c r="A17" s="13">
        <v>7</v>
      </c>
      <c r="B17" s="17" t="s">
        <v>35</v>
      </c>
      <c r="C17" s="17" t="s">
        <v>36</v>
      </c>
      <c r="D17" s="15">
        <f>E17*12*$D$2</f>
        <v>209.3211191227207</v>
      </c>
      <c r="E17" s="27">
        <v>0.16724282448283853</v>
      </c>
      <c r="F17" s="2"/>
    </row>
    <row r="18" spans="1:6" ht="15">
      <c r="A18" s="8"/>
      <c r="B18" s="28" t="s">
        <v>39</v>
      </c>
      <c r="C18" s="28"/>
      <c r="D18" s="11">
        <f>D7+D11+D13+D16</f>
        <v>3196.199021928248</v>
      </c>
      <c r="E18" s="11">
        <f>E7+E11+E13+E16</f>
        <v>2.553690493710649</v>
      </c>
      <c r="F18" s="4"/>
    </row>
    <row r="19" spans="1:6" ht="15">
      <c r="A19" s="30"/>
      <c r="B19" s="31"/>
      <c r="C19" s="32"/>
      <c r="D19" s="33"/>
      <c r="E19" s="34"/>
      <c r="F19" s="2"/>
    </row>
    <row r="20" spans="1:6" ht="15">
      <c r="A20" s="30"/>
      <c r="B20" s="31"/>
      <c r="C20" s="32"/>
      <c r="D20" s="33"/>
      <c r="E20" s="34"/>
      <c r="F20" s="2"/>
    </row>
    <row r="21" spans="1:6" ht="105">
      <c r="A21" s="10" t="s">
        <v>40</v>
      </c>
      <c r="B21" s="10" t="s">
        <v>41</v>
      </c>
      <c r="C21" s="10" t="s">
        <v>42</v>
      </c>
      <c r="D21" s="10" t="s">
        <v>43</v>
      </c>
      <c r="E21" s="10" t="s">
        <v>44</v>
      </c>
      <c r="F21" s="10" t="s">
        <v>45</v>
      </c>
    </row>
    <row r="22" spans="1:6" ht="15">
      <c r="A22" s="10">
        <v>1</v>
      </c>
      <c r="B22" s="82" t="s">
        <v>116</v>
      </c>
      <c r="C22" s="10" t="s">
        <v>249</v>
      </c>
      <c r="D22" s="88">
        <f>700.54*5.4</f>
        <v>3782.916</v>
      </c>
      <c r="E22" s="37">
        <f>D22/12/$D$2</f>
        <v>3.022464046021093</v>
      </c>
      <c r="F22" s="38">
        <v>1</v>
      </c>
    </row>
    <row r="23" spans="1:6" ht="15">
      <c r="A23" s="10"/>
      <c r="B23" s="60" t="s">
        <v>59</v>
      </c>
      <c r="C23" s="9"/>
      <c r="D23" s="74">
        <f>SUM(D22:D22)</f>
        <v>3782.916</v>
      </c>
      <c r="E23" s="39">
        <f>SUM(E22:E22)</f>
        <v>3.022464046021093</v>
      </c>
      <c r="F23" s="40"/>
    </row>
    <row r="24" spans="1:6" ht="15">
      <c r="A24" s="30"/>
      <c r="B24" s="31"/>
      <c r="C24" s="32"/>
      <c r="D24" s="33"/>
      <c r="E24" s="34"/>
      <c r="F24" s="2"/>
    </row>
    <row r="25" spans="1:6" ht="15">
      <c r="A25" s="30"/>
      <c r="B25" s="31"/>
      <c r="C25" s="32"/>
      <c r="D25" s="33"/>
      <c r="E25" s="34"/>
      <c r="F25" s="2"/>
    </row>
    <row r="26" spans="1:6" ht="15">
      <c r="A26" s="30"/>
      <c r="B26" s="31"/>
      <c r="C26" s="32"/>
      <c r="D26" s="33"/>
      <c r="E26" s="34"/>
      <c r="F26" s="2"/>
    </row>
    <row r="27" spans="1:6" ht="29.25">
      <c r="A27" s="30"/>
      <c r="B27" s="31" t="s">
        <v>47</v>
      </c>
      <c r="C27" s="42">
        <f>D18+D23</f>
        <v>6979.115021928248</v>
      </c>
      <c r="D27" s="42"/>
      <c r="E27" s="42"/>
      <c r="F27" s="41"/>
    </row>
    <row r="28" spans="1:6" ht="15">
      <c r="A28" s="30"/>
      <c r="B28" s="31" t="s">
        <v>48</v>
      </c>
      <c r="C28" s="43">
        <f>E18+E23</f>
        <v>5.576154539731742</v>
      </c>
      <c r="D28" s="41"/>
      <c r="E28" s="41"/>
      <c r="F28" s="41"/>
    </row>
    <row r="29" spans="1:6" ht="15">
      <c r="A29" s="30"/>
      <c r="B29" s="31"/>
      <c r="C29" s="43"/>
      <c r="D29" s="41"/>
      <c r="E29" s="41"/>
      <c r="F29" s="41"/>
    </row>
    <row r="30" spans="1:6" ht="15">
      <c r="A30" s="2"/>
      <c r="B30" s="2"/>
      <c r="C30" s="2"/>
      <c r="D30" s="2"/>
      <c r="E30" s="2"/>
      <c r="F30" s="2"/>
    </row>
    <row r="31" spans="1:6" ht="33" customHeight="1">
      <c r="A31" s="102" t="s">
        <v>49</v>
      </c>
      <c r="B31" s="102"/>
      <c r="C31" s="102"/>
      <c r="D31" s="102"/>
      <c r="E31" s="102"/>
      <c r="F31" s="102"/>
    </row>
    <row r="32" spans="1:6" ht="15">
      <c r="A32" s="1"/>
      <c r="B32" s="1"/>
      <c r="C32" s="1"/>
      <c r="D32" s="2"/>
      <c r="E32" s="2"/>
      <c r="F32" s="2"/>
    </row>
    <row r="33" spans="1:6" ht="71.25">
      <c r="A33" s="7"/>
      <c r="B33" s="8" t="s">
        <v>2</v>
      </c>
      <c r="C33" s="8" t="s">
        <v>3</v>
      </c>
      <c r="D33" s="8" t="s">
        <v>4</v>
      </c>
      <c r="E33" s="8" t="s">
        <v>5</v>
      </c>
      <c r="F33" s="2"/>
    </row>
    <row r="34" spans="1:5" ht="30.75" customHeight="1">
      <c r="A34" s="103" t="s">
        <v>50</v>
      </c>
      <c r="B34" s="103"/>
      <c r="C34" s="103"/>
      <c r="D34" s="11">
        <f>D35</f>
        <v>15.832740000000001</v>
      </c>
      <c r="E34" s="11">
        <f>E35</f>
        <v>0.012650000000000002</v>
      </c>
    </row>
    <row r="35" spans="1:5" ht="30">
      <c r="A35" s="13">
        <v>1</v>
      </c>
      <c r="B35" s="44" t="s">
        <v>51</v>
      </c>
      <c r="C35" s="44" t="s">
        <v>52</v>
      </c>
      <c r="D35" s="15">
        <f>E35*12*$D$2</f>
        <v>15.832740000000001</v>
      </c>
      <c r="E35" s="45">
        <v>0.012650000000000002</v>
      </c>
    </row>
    <row r="36" spans="1:5" ht="30" customHeight="1">
      <c r="A36" s="103" t="s">
        <v>53</v>
      </c>
      <c r="B36" s="103"/>
      <c r="C36" s="103"/>
      <c r="D36" s="11">
        <f>D37+D38</f>
        <v>126.66192000000001</v>
      </c>
      <c r="E36" s="11">
        <f>E37+E38</f>
        <v>0.10120000000000001</v>
      </c>
    </row>
    <row r="37" spans="1:5" ht="28.5" customHeight="1">
      <c r="A37" s="13">
        <v>2</v>
      </c>
      <c r="B37" s="44" t="s">
        <v>54</v>
      </c>
      <c r="C37" s="44" t="s">
        <v>55</v>
      </c>
      <c r="D37" s="15">
        <f>E37*$D$2*12</f>
        <v>31.665480000000002</v>
      </c>
      <c r="E37" s="45">
        <v>0.025300000000000003</v>
      </c>
    </row>
    <row r="38" spans="1:5" ht="15">
      <c r="A38" s="13">
        <v>3</v>
      </c>
      <c r="B38" s="47" t="s">
        <v>57</v>
      </c>
      <c r="C38" s="7" t="s">
        <v>52</v>
      </c>
      <c r="D38" s="15">
        <f>E38*$D$2*12</f>
        <v>94.99644</v>
      </c>
      <c r="E38" s="16">
        <v>0.07590000000000001</v>
      </c>
    </row>
    <row r="39" spans="1:6" ht="15">
      <c r="A39" s="8"/>
      <c r="B39" s="28" t="s">
        <v>39</v>
      </c>
      <c r="C39" s="28"/>
      <c r="D39" s="29">
        <f>D34+D36</f>
        <v>142.49466</v>
      </c>
      <c r="E39" s="11">
        <f>E34+E36</f>
        <v>0.11385</v>
      </c>
      <c r="F39" s="4"/>
    </row>
    <row r="42" spans="1:6" ht="105">
      <c r="A42" s="10" t="s">
        <v>40</v>
      </c>
      <c r="B42" s="10" t="s">
        <v>41</v>
      </c>
      <c r="C42" s="10" t="s">
        <v>42</v>
      </c>
      <c r="D42" s="10" t="s">
        <v>43</v>
      </c>
      <c r="E42" s="10" t="s">
        <v>44</v>
      </c>
      <c r="F42" s="10" t="s">
        <v>45</v>
      </c>
    </row>
    <row r="43" spans="1:6" ht="15">
      <c r="A43" s="10">
        <v>1</v>
      </c>
      <c r="B43" s="82" t="s">
        <v>116</v>
      </c>
      <c r="C43" s="10" t="s">
        <v>249</v>
      </c>
      <c r="D43" s="88">
        <f>700.54*5.4</f>
        <v>3782.916</v>
      </c>
      <c r="E43" s="37">
        <f>D43/12/$D$2</f>
        <v>3.022464046021093</v>
      </c>
      <c r="F43" s="38">
        <v>1</v>
      </c>
    </row>
    <row r="44" spans="1:6" ht="15">
      <c r="A44" s="10"/>
      <c r="B44" s="60" t="s">
        <v>59</v>
      </c>
      <c r="C44" s="9"/>
      <c r="D44" s="74">
        <f>SUM(D43:D43)</f>
        <v>3782.916</v>
      </c>
      <c r="E44" s="39">
        <f>SUM(E43:E43)</f>
        <v>3.022464046021093</v>
      </c>
      <c r="F44" s="40"/>
    </row>
    <row r="48" spans="2:3" ht="29.25">
      <c r="B48" s="31" t="s">
        <v>172</v>
      </c>
      <c r="C48" s="81">
        <f>C27</f>
        <v>6979.115021928248</v>
      </c>
    </row>
  </sheetData>
  <sheetProtection/>
  <mergeCells count="9">
    <mergeCell ref="A1:E1"/>
    <mergeCell ref="A36:C36"/>
    <mergeCell ref="A16:C16"/>
    <mergeCell ref="A31:F31"/>
    <mergeCell ref="A34:C34"/>
    <mergeCell ref="A7:C7"/>
    <mergeCell ref="A4:E4"/>
    <mergeCell ref="A13:C13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8"/>
  <sheetViews>
    <sheetView zoomScale="97" zoomScaleNormal="97" zoomScalePageLayoutView="0" workbookViewId="0" topLeftCell="A37">
      <selection activeCell="C46" sqref="C46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173</v>
      </c>
      <c r="B1" s="102"/>
      <c r="C1" s="102"/>
      <c r="D1" s="102"/>
      <c r="E1" s="102"/>
      <c r="F1" s="2"/>
    </row>
    <row r="2" spans="1:6" ht="39" customHeight="1">
      <c r="A2" s="2"/>
      <c r="B2" s="1" t="s">
        <v>94</v>
      </c>
      <c r="C2" s="3"/>
      <c r="D2" s="53">
        <v>62.1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30.75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7" ht="15">
      <c r="A7" s="97" t="s">
        <v>66</v>
      </c>
      <c r="B7" s="98"/>
      <c r="C7" s="99"/>
      <c r="D7" s="11">
        <f>SUM(D8:D10)</f>
        <v>963.6737802178187</v>
      </c>
      <c r="E7" s="11">
        <f>SUM(E8:E10)</f>
        <v>1.2931746916503202</v>
      </c>
      <c r="F7" s="20"/>
      <c r="G7" s="19"/>
    </row>
    <row r="8" spans="1:7" ht="15.75" customHeight="1">
      <c r="A8" s="13">
        <v>1</v>
      </c>
      <c r="B8" s="7" t="s">
        <v>22</v>
      </c>
      <c r="C8" s="14" t="s">
        <v>23</v>
      </c>
      <c r="D8" s="15">
        <f>E8*$D$2*12</f>
        <v>595.9055994673546</v>
      </c>
      <c r="E8" s="21">
        <v>0.7996586144221076</v>
      </c>
      <c r="F8" s="18"/>
      <c r="G8" s="19"/>
    </row>
    <row r="9" spans="1:7" ht="15.75" customHeight="1">
      <c r="A9" s="13">
        <v>2</v>
      </c>
      <c r="B9" s="7" t="s">
        <v>115</v>
      </c>
      <c r="C9" s="14" t="s">
        <v>23</v>
      </c>
      <c r="D9" s="15">
        <f>E9*$D$2*12</f>
        <v>312.3489600000001</v>
      </c>
      <c r="E9" s="56">
        <v>0.4191478260869566</v>
      </c>
      <c r="F9" s="18"/>
      <c r="G9" s="19"/>
    </row>
    <row r="10" spans="1:7" ht="30">
      <c r="A10" s="13">
        <v>3</v>
      </c>
      <c r="B10" s="17" t="s">
        <v>24</v>
      </c>
      <c r="C10" s="17" t="s">
        <v>25</v>
      </c>
      <c r="D10" s="15">
        <f>E10*$D$2*12</f>
        <v>55.419220750463964</v>
      </c>
      <c r="E10" s="15">
        <v>0.07436825114125599</v>
      </c>
      <c r="F10" s="18"/>
      <c r="G10" s="19"/>
    </row>
    <row r="11" spans="1:7" ht="15">
      <c r="A11" s="97" t="s">
        <v>67</v>
      </c>
      <c r="B11" s="100"/>
      <c r="C11" s="101"/>
      <c r="D11" s="22">
        <f>SUM(D12:D12)</f>
        <v>31.75045931226912</v>
      </c>
      <c r="E11" s="22">
        <f>SUM(E12:E12)</f>
        <v>0.042606628169980024</v>
      </c>
      <c r="F11" s="18"/>
      <c r="G11" s="19"/>
    </row>
    <row r="12" spans="1:6" ht="60">
      <c r="A12" s="13">
        <v>4</v>
      </c>
      <c r="B12" s="17" t="s">
        <v>63</v>
      </c>
      <c r="C12" s="17" t="s">
        <v>20</v>
      </c>
      <c r="D12" s="15">
        <f>E12*12*$D$2</f>
        <v>31.75045931226912</v>
      </c>
      <c r="E12" s="15">
        <v>0.042606628169980024</v>
      </c>
      <c r="F12" s="2"/>
    </row>
    <row r="13" spans="1:6" ht="15">
      <c r="A13" s="95" t="s">
        <v>68</v>
      </c>
      <c r="B13" s="96"/>
      <c r="C13" s="96"/>
      <c r="D13" s="25">
        <f>SUM(D14:D15)</f>
        <v>1151.4945395233046</v>
      </c>
      <c r="E13" s="25">
        <f>SUM(E14:E15)</f>
        <v>1.5452154314590776</v>
      </c>
      <c r="F13" s="2"/>
    </row>
    <row r="14" spans="1:6" ht="75">
      <c r="A14" s="13">
        <v>5</v>
      </c>
      <c r="B14" s="17" t="s">
        <v>64</v>
      </c>
      <c r="C14" s="17" t="s">
        <v>20</v>
      </c>
      <c r="D14" s="15">
        <f>E14*12*$D$2</f>
        <v>160.34152028260846</v>
      </c>
      <c r="E14" s="15">
        <v>0.21516575453919545</v>
      </c>
      <c r="F14" s="2"/>
    </row>
    <row r="15" spans="1:6" ht="90">
      <c r="A15" s="13">
        <v>6</v>
      </c>
      <c r="B15" s="17" t="s">
        <v>32</v>
      </c>
      <c r="C15" s="17" t="s">
        <v>65</v>
      </c>
      <c r="D15" s="15">
        <f>E15*12*$D$2</f>
        <v>991.1530192406963</v>
      </c>
      <c r="E15" s="21">
        <v>1.3300496769198822</v>
      </c>
      <c r="F15" s="2"/>
    </row>
    <row r="16" spans="1:6" ht="15">
      <c r="A16" s="95" t="s">
        <v>69</v>
      </c>
      <c r="B16" s="95"/>
      <c r="C16" s="95"/>
      <c r="D16" s="26">
        <f>SUM(D17)</f>
        <v>199.44018540359903</v>
      </c>
      <c r="E16" s="26">
        <f>SUM(E17)</f>
        <v>0.267633099038646</v>
      </c>
      <c r="F16" s="2"/>
    </row>
    <row r="17" spans="1:6" ht="15">
      <c r="A17" s="13">
        <v>7</v>
      </c>
      <c r="B17" s="17" t="s">
        <v>35</v>
      </c>
      <c r="C17" s="17" t="s">
        <v>36</v>
      </c>
      <c r="D17" s="15">
        <f>E17*12*$D$2</f>
        <v>199.44018540359903</v>
      </c>
      <c r="E17" s="27">
        <v>0.267633099038646</v>
      </c>
      <c r="F17" s="2"/>
    </row>
    <row r="18" spans="1:6" ht="15">
      <c r="A18" s="8"/>
      <c r="B18" s="28" t="s">
        <v>39</v>
      </c>
      <c r="C18" s="28"/>
      <c r="D18" s="11">
        <f>D7+D11+D13+D16</f>
        <v>2346.3589644569915</v>
      </c>
      <c r="E18" s="11">
        <f>E7+E11+E13+E16</f>
        <v>3.148629850318024</v>
      </c>
      <c r="F18" s="4"/>
    </row>
    <row r="19" spans="1:6" ht="15">
      <c r="A19" s="30"/>
      <c r="B19" s="31"/>
      <c r="C19" s="32"/>
      <c r="D19" s="33"/>
      <c r="E19" s="34"/>
      <c r="F19" s="2"/>
    </row>
    <row r="20" spans="1:6" ht="15">
      <c r="A20" s="30"/>
      <c r="B20" s="31"/>
      <c r="C20" s="32"/>
      <c r="D20" s="33"/>
      <c r="E20" s="34"/>
      <c r="F20" s="2"/>
    </row>
    <row r="21" spans="1:6" ht="105">
      <c r="A21" s="10" t="s">
        <v>40</v>
      </c>
      <c r="B21" s="10" t="s">
        <v>41</v>
      </c>
      <c r="C21" s="10" t="s">
        <v>42</v>
      </c>
      <c r="D21" s="10" t="s">
        <v>43</v>
      </c>
      <c r="E21" s="10" t="s">
        <v>44</v>
      </c>
      <c r="F21" s="10" t="s">
        <v>45</v>
      </c>
    </row>
    <row r="22" spans="1:6" ht="15">
      <c r="A22" s="10">
        <v>1</v>
      </c>
      <c r="B22" s="82" t="s">
        <v>116</v>
      </c>
      <c r="C22" s="10" t="s">
        <v>250</v>
      </c>
      <c r="D22" s="88">
        <f>700.54*3.2</f>
        <v>2241.728</v>
      </c>
      <c r="E22" s="37">
        <f>D22/12/$D$2</f>
        <v>3.0082232957595276</v>
      </c>
      <c r="F22" s="38">
        <v>1</v>
      </c>
    </row>
    <row r="23" spans="1:6" ht="15">
      <c r="A23" s="10"/>
      <c r="B23" s="60" t="s">
        <v>59</v>
      </c>
      <c r="C23" s="9"/>
      <c r="D23" s="74">
        <f>SUM(D22:D22)</f>
        <v>2241.728</v>
      </c>
      <c r="E23" s="39">
        <f>SUM(E22:E22)</f>
        <v>3.0082232957595276</v>
      </c>
      <c r="F23" s="40"/>
    </row>
    <row r="24" spans="1:6" ht="15">
      <c r="A24" s="30"/>
      <c r="B24" s="31"/>
      <c r="C24" s="32"/>
      <c r="D24" s="33"/>
      <c r="E24" s="34"/>
      <c r="F24" s="2"/>
    </row>
    <row r="25" spans="1:6" ht="15">
      <c r="A25" s="30"/>
      <c r="B25" s="31"/>
      <c r="C25" s="32"/>
      <c r="D25" s="33"/>
      <c r="E25" s="34"/>
      <c r="F25" s="2"/>
    </row>
    <row r="26" spans="1:6" ht="15">
      <c r="A26" s="30"/>
      <c r="B26" s="31"/>
      <c r="C26" s="32"/>
      <c r="D26" s="33"/>
      <c r="E26" s="34"/>
      <c r="F26" s="2"/>
    </row>
    <row r="27" spans="1:6" ht="29.25">
      <c r="A27" s="30"/>
      <c r="B27" s="31" t="s">
        <v>47</v>
      </c>
      <c r="C27" s="42">
        <f>D18+D23</f>
        <v>4588.086964456992</v>
      </c>
      <c r="D27" s="42"/>
      <c r="E27" s="42"/>
      <c r="F27" s="41"/>
    </row>
    <row r="28" spans="1:6" ht="15">
      <c r="A28" s="30"/>
      <c r="B28" s="31" t="s">
        <v>48</v>
      </c>
      <c r="C28" s="43">
        <f>E18+E23</f>
        <v>6.156853146077552</v>
      </c>
      <c r="D28" s="41"/>
      <c r="E28" s="41"/>
      <c r="F28" s="41"/>
    </row>
    <row r="29" spans="1:6" ht="15">
      <c r="A29" s="30"/>
      <c r="B29" s="31"/>
      <c r="C29" s="43"/>
      <c r="D29" s="41"/>
      <c r="E29" s="41"/>
      <c r="F29" s="41"/>
    </row>
    <row r="30" spans="1:6" ht="15">
      <c r="A30" s="2"/>
      <c r="B30" s="2"/>
      <c r="C30" s="2"/>
      <c r="D30" s="2"/>
      <c r="E30" s="2"/>
      <c r="F30" s="2"/>
    </row>
    <row r="31" spans="1:6" ht="33" customHeight="1">
      <c r="A31" s="102" t="s">
        <v>49</v>
      </c>
      <c r="B31" s="102"/>
      <c r="C31" s="102"/>
      <c r="D31" s="102"/>
      <c r="E31" s="102"/>
      <c r="F31" s="102"/>
    </row>
    <row r="32" spans="1:6" ht="15">
      <c r="A32" s="1"/>
      <c r="B32" s="1"/>
      <c r="C32" s="1"/>
      <c r="D32" s="2"/>
      <c r="E32" s="2"/>
      <c r="F32" s="2"/>
    </row>
    <row r="33" spans="1:6" ht="71.25">
      <c r="A33" s="7"/>
      <c r="B33" s="8" t="s">
        <v>2</v>
      </c>
      <c r="C33" s="8" t="s">
        <v>3</v>
      </c>
      <c r="D33" s="8" t="s">
        <v>4</v>
      </c>
      <c r="E33" s="8" t="s">
        <v>5</v>
      </c>
      <c r="F33" s="2"/>
    </row>
    <row r="34" spans="1:5" ht="30.75" customHeight="1">
      <c r="A34" s="103" t="s">
        <v>50</v>
      </c>
      <c r="B34" s="103"/>
      <c r="C34" s="103"/>
      <c r="D34" s="11">
        <f>D35</f>
        <v>9.42678</v>
      </c>
      <c r="E34" s="11">
        <f>E35</f>
        <v>0.012650000000000002</v>
      </c>
    </row>
    <row r="35" spans="1:5" ht="30">
      <c r="A35" s="13">
        <v>1</v>
      </c>
      <c r="B35" s="44" t="s">
        <v>51</v>
      </c>
      <c r="C35" s="44" t="s">
        <v>52</v>
      </c>
      <c r="D35" s="15">
        <f>E35*12*$D$2</f>
        <v>9.42678</v>
      </c>
      <c r="E35" s="45">
        <v>0.012650000000000002</v>
      </c>
    </row>
    <row r="36" spans="1:5" ht="30" customHeight="1">
      <c r="A36" s="103" t="s">
        <v>53</v>
      </c>
      <c r="B36" s="103"/>
      <c r="C36" s="103"/>
      <c r="D36" s="11">
        <f>D37+D38</f>
        <v>75.41424</v>
      </c>
      <c r="E36" s="11">
        <f>E37+E38</f>
        <v>0.10120000000000001</v>
      </c>
    </row>
    <row r="37" spans="1:5" ht="28.5" customHeight="1">
      <c r="A37" s="13">
        <v>2</v>
      </c>
      <c r="B37" s="44" t="s">
        <v>54</v>
      </c>
      <c r="C37" s="44" t="s">
        <v>55</v>
      </c>
      <c r="D37" s="15">
        <f>E37*$D$2*12</f>
        <v>18.85356</v>
      </c>
      <c r="E37" s="45">
        <v>0.025300000000000003</v>
      </c>
    </row>
    <row r="38" spans="1:5" ht="15">
      <c r="A38" s="13">
        <v>3</v>
      </c>
      <c r="B38" s="47" t="s">
        <v>57</v>
      </c>
      <c r="C38" s="7" t="s">
        <v>52</v>
      </c>
      <c r="D38" s="15">
        <f>E38*$D$2*12</f>
        <v>56.560680000000005</v>
      </c>
      <c r="E38" s="16">
        <v>0.07590000000000001</v>
      </c>
    </row>
    <row r="39" spans="1:6" ht="15">
      <c r="A39" s="8"/>
      <c r="B39" s="28" t="s">
        <v>39</v>
      </c>
      <c r="C39" s="28"/>
      <c r="D39" s="29">
        <f>D34+D36</f>
        <v>84.84102000000001</v>
      </c>
      <c r="E39" s="11">
        <f>E34+E36</f>
        <v>0.11385</v>
      </c>
      <c r="F39" s="4"/>
    </row>
    <row r="40" spans="1:6" ht="15">
      <c r="A40" s="2"/>
      <c r="B40" s="2"/>
      <c r="C40" s="2"/>
      <c r="D40" s="2"/>
      <c r="E40" s="2"/>
      <c r="F40" s="2"/>
    </row>
    <row r="42" spans="1:6" ht="105">
      <c r="A42" s="10" t="s">
        <v>40</v>
      </c>
      <c r="B42" s="10" t="s">
        <v>41</v>
      </c>
      <c r="C42" s="10" t="s">
        <v>42</v>
      </c>
      <c r="D42" s="10" t="s">
        <v>43</v>
      </c>
      <c r="E42" s="10" t="s">
        <v>44</v>
      </c>
      <c r="F42" s="10" t="s">
        <v>45</v>
      </c>
    </row>
    <row r="43" spans="1:6" ht="15">
      <c r="A43" s="10">
        <v>1</v>
      </c>
      <c r="B43" s="82" t="s">
        <v>116</v>
      </c>
      <c r="C43" s="10" t="s">
        <v>250</v>
      </c>
      <c r="D43" s="88">
        <f>700.54*3.2</f>
        <v>2241.728</v>
      </c>
      <c r="E43" s="37">
        <f>D43/12/$D$2</f>
        <v>3.0082232957595276</v>
      </c>
      <c r="F43" s="38">
        <v>1</v>
      </c>
    </row>
    <row r="44" spans="1:6" ht="15">
      <c r="A44" s="10"/>
      <c r="B44" s="60" t="s">
        <v>59</v>
      </c>
      <c r="C44" s="9"/>
      <c r="D44" s="74">
        <f>SUM(D43:D43)</f>
        <v>2241.728</v>
      </c>
      <c r="E44" s="39">
        <f>SUM(E43:E43)</f>
        <v>3.0082232957595276</v>
      </c>
      <c r="F44" s="40"/>
    </row>
    <row r="48" spans="2:3" ht="29.25">
      <c r="B48" s="31" t="s">
        <v>174</v>
      </c>
      <c r="C48" s="81">
        <f>C27</f>
        <v>4588.086964456992</v>
      </c>
    </row>
  </sheetData>
  <sheetProtection/>
  <mergeCells count="9">
    <mergeCell ref="A36:C36"/>
    <mergeCell ref="A16:C16"/>
    <mergeCell ref="A31:F31"/>
    <mergeCell ref="A34:C34"/>
    <mergeCell ref="A1:E1"/>
    <mergeCell ref="A7:C7"/>
    <mergeCell ref="A4:E4"/>
    <mergeCell ref="A13:C13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8"/>
  <sheetViews>
    <sheetView zoomScale="97" zoomScaleNormal="97" zoomScalePageLayoutView="0" workbookViewId="0" topLeftCell="A34">
      <selection activeCell="B47" sqref="B47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175</v>
      </c>
      <c r="B1" s="102"/>
      <c r="C1" s="102"/>
      <c r="D1" s="102"/>
      <c r="E1" s="102"/>
      <c r="F1" s="2"/>
    </row>
    <row r="2" spans="1:6" ht="39" customHeight="1">
      <c r="A2" s="2"/>
      <c r="B2" s="1" t="s">
        <v>95</v>
      </c>
      <c r="C2" s="3"/>
      <c r="D2" s="53">
        <v>94.1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30.75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7" ht="15">
      <c r="A7" s="97" t="s">
        <v>66</v>
      </c>
      <c r="B7" s="98"/>
      <c r="C7" s="99"/>
      <c r="D7" s="11">
        <f>SUM(D8:D10)</f>
        <v>859.557460217819</v>
      </c>
      <c r="E7" s="11">
        <f>SUM(E8:E10)</f>
        <v>0.7612092279647706</v>
      </c>
      <c r="F7" s="20"/>
      <c r="G7" s="19"/>
    </row>
    <row r="8" spans="1:7" ht="15.75" customHeight="1">
      <c r="A8" s="13">
        <v>1</v>
      </c>
      <c r="B8" s="7" t="s">
        <v>22</v>
      </c>
      <c r="C8" s="14" t="s">
        <v>23</v>
      </c>
      <c r="D8" s="15">
        <f>E8*$D$2*12</f>
        <v>595.9055994673549</v>
      </c>
      <c r="E8" s="21">
        <v>0.52772369772171</v>
      </c>
      <c r="F8" s="18"/>
      <c r="G8" s="19"/>
    </row>
    <row r="9" spans="1:7" ht="15.75" customHeight="1">
      <c r="A9" s="13">
        <v>2</v>
      </c>
      <c r="B9" s="7" t="s">
        <v>115</v>
      </c>
      <c r="C9" s="14" t="s">
        <v>23</v>
      </c>
      <c r="D9" s="15">
        <f>E9*$D$2*12</f>
        <v>208.23264000000006</v>
      </c>
      <c r="E9" s="56">
        <v>0.1844072263549416</v>
      </c>
      <c r="F9" s="18"/>
      <c r="G9" s="19"/>
    </row>
    <row r="10" spans="1:7" ht="30">
      <c r="A10" s="13">
        <v>3</v>
      </c>
      <c r="B10" s="17" t="s">
        <v>24</v>
      </c>
      <c r="C10" s="17" t="s">
        <v>25</v>
      </c>
      <c r="D10" s="15">
        <f>E10*$D$2*12</f>
        <v>55.41922075046401</v>
      </c>
      <c r="E10" s="15">
        <v>0.04907830388811903</v>
      </c>
      <c r="F10" s="18"/>
      <c r="G10" s="19"/>
    </row>
    <row r="11" spans="1:7" ht="15">
      <c r="A11" s="97" t="s">
        <v>67</v>
      </c>
      <c r="B11" s="100"/>
      <c r="C11" s="101"/>
      <c r="D11" s="22">
        <f>SUM(D12:D12)</f>
        <v>31.750459312269108</v>
      </c>
      <c r="E11" s="22">
        <f>SUM(E12:E12)</f>
        <v>0.028117657910263112</v>
      </c>
      <c r="F11" s="18"/>
      <c r="G11" s="19"/>
    </row>
    <row r="12" spans="1:6" ht="60">
      <c r="A12" s="13">
        <v>4</v>
      </c>
      <c r="B12" s="17" t="s">
        <v>63</v>
      </c>
      <c r="C12" s="17" t="s">
        <v>20</v>
      </c>
      <c r="D12" s="15">
        <f>E12*12*$D$2</f>
        <v>31.750459312269108</v>
      </c>
      <c r="E12" s="15">
        <v>0.028117657910263112</v>
      </c>
      <c r="F12" s="2"/>
    </row>
    <row r="13" spans="1:6" ht="15">
      <c r="A13" s="95" t="s">
        <v>68</v>
      </c>
      <c r="B13" s="96"/>
      <c r="C13" s="96"/>
      <c r="D13" s="25">
        <f>SUM(D14:D15)</f>
        <v>1662.2336154605398</v>
      </c>
      <c r="E13" s="25">
        <f>SUM(E14:E15)</f>
        <v>1.472045355526514</v>
      </c>
      <c r="F13" s="2"/>
    </row>
    <row r="14" spans="1:6" ht="60">
      <c r="A14" s="13">
        <v>5</v>
      </c>
      <c r="B14" s="17" t="s">
        <v>82</v>
      </c>
      <c r="C14" s="17" t="s">
        <v>20</v>
      </c>
      <c r="D14" s="15">
        <f>E14*12*$D$2</f>
        <v>160.34152028260877</v>
      </c>
      <c r="E14" s="15">
        <v>0.14199567860663195</v>
      </c>
      <c r="F14" s="2"/>
    </row>
    <row r="15" spans="1:6" ht="75">
      <c r="A15" s="13">
        <v>6</v>
      </c>
      <c r="B15" s="17" t="s">
        <v>32</v>
      </c>
      <c r="C15" s="17" t="s">
        <v>33</v>
      </c>
      <c r="D15" s="15">
        <f>E15*12*$D$2</f>
        <v>1501.892095177931</v>
      </c>
      <c r="E15" s="21">
        <v>1.3300496769198822</v>
      </c>
      <c r="F15" s="2"/>
    </row>
    <row r="16" spans="1:6" ht="15">
      <c r="A16" s="95" t="s">
        <v>69</v>
      </c>
      <c r="B16" s="95"/>
      <c r="C16" s="95"/>
      <c r="D16" s="26">
        <f>SUM(D17)</f>
        <v>204.88381524892412</v>
      </c>
      <c r="E16" s="26">
        <f>SUM(E17)</f>
        <v>0.18144156504509754</v>
      </c>
      <c r="F16" s="2"/>
    </row>
    <row r="17" spans="1:6" ht="15">
      <c r="A17" s="13">
        <v>7</v>
      </c>
      <c r="B17" s="17" t="s">
        <v>35</v>
      </c>
      <c r="C17" s="17" t="s">
        <v>36</v>
      </c>
      <c r="D17" s="15">
        <f>E17*12*$D$2</f>
        <v>204.88381524892412</v>
      </c>
      <c r="E17" s="27">
        <v>0.18144156504509754</v>
      </c>
      <c r="F17" s="2"/>
    </row>
    <row r="18" spans="1:6" ht="15">
      <c r="A18" s="8"/>
      <c r="B18" s="28" t="s">
        <v>39</v>
      </c>
      <c r="C18" s="28"/>
      <c r="D18" s="11">
        <f>D7+D11+D13+D16</f>
        <v>2758.4253502395522</v>
      </c>
      <c r="E18" s="11">
        <f>E7+E11+E13+E16</f>
        <v>2.442813806446645</v>
      </c>
      <c r="F18" s="4"/>
    </row>
    <row r="19" spans="1:6" ht="15">
      <c r="A19" s="30"/>
      <c r="B19" s="31"/>
      <c r="C19" s="32"/>
      <c r="D19" s="33"/>
      <c r="E19" s="34"/>
      <c r="F19" s="2"/>
    </row>
    <row r="20" spans="1:6" ht="15">
      <c r="A20" s="30"/>
      <c r="B20" s="31"/>
      <c r="C20" s="32"/>
      <c r="D20" s="33"/>
      <c r="E20" s="34"/>
      <c r="F20" s="2"/>
    </row>
    <row r="21" spans="1:6" ht="105">
      <c r="A21" s="10" t="s">
        <v>40</v>
      </c>
      <c r="B21" s="10" t="s">
        <v>41</v>
      </c>
      <c r="C21" s="10" t="s">
        <v>42</v>
      </c>
      <c r="D21" s="10" t="s">
        <v>43</v>
      </c>
      <c r="E21" s="10" t="s">
        <v>44</v>
      </c>
      <c r="F21" s="10" t="s">
        <v>45</v>
      </c>
    </row>
    <row r="22" spans="1:6" ht="15">
      <c r="A22" s="10">
        <v>1</v>
      </c>
      <c r="B22" s="82" t="s">
        <v>116</v>
      </c>
      <c r="C22" s="10" t="s">
        <v>251</v>
      </c>
      <c r="D22" s="88">
        <f>700.54*4.8</f>
        <v>3362.5919999999996</v>
      </c>
      <c r="E22" s="37">
        <f>D22/12/$D$2</f>
        <v>2.9778533475026565</v>
      </c>
      <c r="F22" s="38">
        <v>1</v>
      </c>
    </row>
    <row r="23" spans="1:6" ht="15">
      <c r="A23" s="10"/>
      <c r="B23" s="60" t="s">
        <v>59</v>
      </c>
      <c r="C23" s="9"/>
      <c r="D23" s="74">
        <f>SUM(D22:D22)</f>
        <v>3362.5919999999996</v>
      </c>
      <c r="E23" s="39">
        <f>SUM(E22:E22)</f>
        <v>2.9778533475026565</v>
      </c>
      <c r="F23" s="40"/>
    </row>
    <row r="24" spans="1:6" ht="15">
      <c r="A24" s="30"/>
      <c r="B24" s="31"/>
      <c r="C24" s="32"/>
      <c r="D24" s="33"/>
      <c r="E24" s="34"/>
      <c r="F24" s="2"/>
    </row>
    <row r="25" spans="1:6" ht="15">
      <c r="A25" s="30"/>
      <c r="B25" s="31"/>
      <c r="C25" s="32"/>
      <c r="D25" s="33"/>
      <c r="E25" s="34"/>
      <c r="F25" s="2"/>
    </row>
    <row r="26" spans="1:6" ht="15">
      <c r="A26" s="30"/>
      <c r="B26" s="31"/>
      <c r="C26" s="32"/>
      <c r="D26" s="33"/>
      <c r="E26" s="34"/>
      <c r="F26" s="2"/>
    </row>
    <row r="27" spans="1:6" ht="29.25">
      <c r="A27" s="30"/>
      <c r="B27" s="31" t="s">
        <v>47</v>
      </c>
      <c r="C27" s="42">
        <f>D18+D23</f>
        <v>6121.017350239552</v>
      </c>
      <c r="D27" s="42"/>
      <c r="E27" s="42"/>
      <c r="F27" s="41"/>
    </row>
    <row r="28" spans="1:6" ht="15">
      <c r="A28" s="30"/>
      <c r="B28" s="31" t="s">
        <v>48</v>
      </c>
      <c r="C28" s="43">
        <f>E18+E23</f>
        <v>5.420667153949301</v>
      </c>
      <c r="D28" s="41"/>
      <c r="E28" s="41"/>
      <c r="F28" s="41"/>
    </row>
    <row r="29" spans="1:6" ht="15">
      <c r="A29" s="30"/>
      <c r="B29" s="31"/>
      <c r="C29" s="43"/>
      <c r="D29" s="41"/>
      <c r="E29" s="41"/>
      <c r="F29" s="41"/>
    </row>
    <row r="30" spans="1:6" ht="15">
      <c r="A30" s="2"/>
      <c r="B30" s="2"/>
      <c r="C30" s="2"/>
      <c r="D30" s="2"/>
      <c r="E30" s="2"/>
      <c r="F30" s="2"/>
    </row>
    <row r="31" spans="1:6" ht="33" customHeight="1">
      <c r="A31" s="102" t="s">
        <v>49</v>
      </c>
      <c r="B31" s="102"/>
      <c r="C31" s="102"/>
      <c r="D31" s="102"/>
      <c r="E31" s="102"/>
      <c r="F31" s="102"/>
    </row>
    <row r="32" spans="1:6" ht="15">
      <c r="A32" s="1"/>
      <c r="B32" s="1"/>
      <c r="C32" s="1"/>
      <c r="D32" s="2"/>
      <c r="E32" s="2"/>
      <c r="F32" s="2"/>
    </row>
    <row r="33" spans="1:6" ht="71.25">
      <c r="A33" s="7"/>
      <c r="B33" s="8" t="s">
        <v>2</v>
      </c>
      <c r="C33" s="8" t="s">
        <v>3</v>
      </c>
      <c r="D33" s="8" t="s">
        <v>4</v>
      </c>
      <c r="E33" s="8" t="s">
        <v>5</v>
      </c>
      <c r="F33" s="2"/>
    </row>
    <row r="34" spans="1:5" ht="30.75" customHeight="1">
      <c r="A34" s="103" t="s">
        <v>50</v>
      </c>
      <c r="B34" s="103"/>
      <c r="C34" s="103"/>
      <c r="D34" s="11">
        <f>D35</f>
        <v>14.28438</v>
      </c>
      <c r="E34" s="11">
        <f>E35</f>
        <v>0.012650000000000002</v>
      </c>
    </row>
    <row r="35" spans="1:5" ht="30">
      <c r="A35" s="13">
        <v>1</v>
      </c>
      <c r="B35" s="44" t="s">
        <v>51</v>
      </c>
      <c r="C35" s="44" t="s">
        <v>52</v>
      </c>
      <c r="D35" s="15">
        <f>E35*12*$D$2</f>
        <v>14.28438</v>
      </c>
      <c r="E35" s="45">
        <v>0.012650000000000002</v>
      </c>
    </row>
    <row r="36" spans="1:5" ht="30" customHeight="1">
      <c r="A36" s="103" t="s">
        <v>53</v>
      </c>
      <c r="B36" s="103"/>
      <c r="C36" s="103"/>
      <c r="D36" s="11">
        <f>D37+D38</f>
        <v>114.27504000000002</v>
      </c>
      <c r="E36" s="11">
        <f>E37+E38</f>
        <v>0.10120000000000001</v>
      </c>
    </row>
    <row r="37" spans="1:5" ht="28.5" customHeight="1">
      <c r="A37" s="13">
        <v>2</v>
      </c>
      <c r="B37" s="44" t="s">
        <v>54</v>
      </c>
      <c r="C37" s="44" t="s">
        <v>55</v>
      </c>
      <c r="D37" s="15">
        <f>E37*$D$2*12</f>
        <v>28.568760000000005</v>
      </c>
      <c r="E37" s="45">
        <v>0.025300000000000003</v>
      </c>
    </row>
    <row r="38" spans="1:5" ht="15">
      <c r="A38" s="13">
        <v>3</v>
      </c>
      <c r="B38" s="47" t="s">
        <v>57</v>
      </c>
      <c r="C38" s="7" t="s">
        <v>52</v>
      </c>
      <c r="D38" s="15">
        <f>E38*$D$2*12</f>
        <v>85.70628</v>
      </c>
      <c r="E38" s="16">
        <v>0.07590000000000001</v>
      </c>
    </row>
    <row r="39" spans="1:6" ht="15">
      <c r="A39" s="8"/>
      <c r="B39" s="28" t="s">
        <v>39</v>
      </c>
      <c r="C39" s="28"/>
      <c r="D39" s="29">
        <f>D34+D36</f>
        <v>128.55942000000002</v>
      </c>
      <c r="E39" s="11">
        <f>E34+E36</f>
        <v>0.11385</v>
      </c>
      <c r="F39" s="4"/>
    </row>
    <row r="40" spans="1:6" ht="15">
      <c r="A40" s="2"/>
      <c r="B40" s="2"/>
      <c r="C40" s="2"/>
      <c r="D40" s="2"/>
      <c r="E40" s="2"/>
      <c r="F40" s="2"/>
    </row>
    <row r="42" spans="1:6" ht="105">
      <c r="A42" s="10" t="s">
        <v>40</v>
      </c>
      <c r="B42" s="10" t="s">
        <v>41</v>
      </c>
      <c r="C42" s="10" t="s">
        <v>42</v>
      </c>
      <c r="D42" s="10" t="s">
        <v>43</v>
      </c>
      <c r="E42" s="10" t="s">
        <v>44</v>
      </c>
      <c r="F42" s="10" t="s">
        <v>45</v>
      </c>
    </row>
    <row r="43" spans="1:6" ht="15">
      <c r="A43" s="10">
        <v>1</v>
      </c>
      <c r="B43" s="82" t="s">
        <v>116</v>
      </c>
      <c r="C43" s="10" t="s">
        <v>251</v>
      </c>
      <c r="D43" s="88">
        <f>700.54*4.8</f>
        <v>3362.5919999999996</v>
      </c>
      <c r="E43" s="37">
        <f>D43/12/$D$2</f>
        <v>2.9778533475026565</v>
      </c>
      <c r="F43" s="38">
        <v>1</v>
      </c>
    </row>
    <row r="44" spans="1:6" ht="15">
      <c r="A44" s="10"/>
      <c r="B44" s="60" t="s">
        <v>59</v>
      </c>
      <c r="C44" s="9"/>
      <c r="D44" s="74">
        <f>SUM(D43:D43)</f>
        <v>3362.5919999999996</v>
      </c>
      <c r="E44" s="39">
        <f>SUM(E43:E43)</f>
        <v>2.9778533475026565</v>
      </c>
      <c r="F44" s="40"/>
    </row>
    <row r="48" spans="2:3" ht="29.25">
      <c r="B48" s="31" t="s">
        <v>176</v>
      </c>
      <c r="C48" s="81">
        <f>C27</f>
        <v>6121.017350239552</v>
      </c>
    </row>
  </sheetData>
  <sheetProtection/>
  <mergeCells count="9">
    <mergeCell ref="A36:C36"/>
    <mergeCell ref="A16:C16"/>
    <mergeCell ref="A31:F31"/>
    <mergeCell ref="A34:C34"/>
    <mergeCell ref="A1:E1"/>
    <mergeCell ref="A7:C7"/>
    <mergeCell ref="A4:E4"/>
    <mergeCell ref="A13:C13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8"/>
  <sheetViews>
    <sheetView zoomScale="97" zoomScaleNormal="97" zoomScalePageLayoutView="0" workbookViewId="0" topLeftCell="A40">
      <selection activeCell="B47" sqref="B47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177</v>
      </c>
      <c r="B1" s="102"/>
      <c r="C1" s="102"/>
      <c r="D1" s="102"/>
      <c r="E1" s="102"/>
      <c r="F1" s="2"/>
    </row>
    <row r="2" spans="1:6" ht="39" customHeight="1">
      <c r="A2" s="2"/>
      <c r="B2" s="1" t="s">
        <v>96</v>
      </c>
      <c r="C2" s="3"/>
      <c r="D2" s="53">
        <v>53.7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30.75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7" ht="15">
      <c r="A7" s="97" t="s">
        <v>66</v>
      </c>
      <c r="B7" s="98"/>
      <c r="C7" s="99"/>
      <c r="D7" s="11">
        <f>SUM(D8:D10)</f>
        <v>553.1650152041109</v>
      </c>
      <c r="E7" s="11">
        <f>SUM(E8:E10)</f>
        <v>0.8584187076413887</v>
      </c>
      <c r="F7" s="20"/>
      <c r="G7" s="19"/>
    </row>
    <row r="8" spans="1:7" ht="15.75" customHeight="1">
      <c r="A8" s="13">
        <v>1</v>
      </c>
      <c r="B8" s="7" t="s">
        <v>22</v>
      </c>
      <c r="C8" s="14" t="s">
        <v>23</v>
      </c>
      <c r="D8" s="15">
        <f>E8*$D$2*12</f>
        <v>315.5831429131847</v>
      </c>
      <c r="E8" s="21">
        <v>0.4897317549863201</v>
      </c>
      <c r="F8" s="18"/>
      <c r="G8" s="19"/>
    </row>
    <row r="9" spans="1:7" ht="15.75" customHeight="1">
      <c r="A9" s="13">
        <v>2</v>
      </c>
      <c r="B9" s="7" t="s">
        <v>115</v>
      </c>
      <c r="C9" s="14" t="s">
        <v>23</v>
      </c>
      <c r="D9" s="15">
        <f>E9*$D$2*12</f>
        <v>208.23264000000006</v>
      </c>
      <c r="E9" s="56">
        <v>0.32314189944134086</v>
      </c>
      <c r="F9" s="18"/>
      <c r="G9" s="19"/>
    </row>
    <row r="10" spans="1:7" ht="30">
      <c r="A10" s="13">
        <v>3</v>
      </c>
      <c r="B10" s="17" t="s">
        <v>24</v>
      </c>
      <c r="C10" s="17" t="s">
        <v>25</v>
      </c>
      <c r="D10" s="15">
        <f>E10*$D$2*12</f>
        <v>29.349232290926167</v>
      </c>
      <c r="E10" s="15">
        <v>0.04554505321372776</v>
      </c>
      <c r="F10" s="18"/>
      <c r="G10" s="19"/>
    </row>
    <row r="11" spans="1:7" ht="15">
      <c r="A11" s="97" t="s">
        <v>67</v>
      </c>
      <c r="B11" s="100"/>
      <c r="C11" s="101"/>
      <c r="D11" s="22">
        <f>SUM(D12:D12)</f>
        <v>33.62918471536198</v>
      </c>
      <c r="E11" s="22">
        <f>SUM(E12:E12)</f>
        <v>0.05218681675257911</v>
      </c>
      <c r="F11" s="18"/>
      <c r="G11" s="19"/>
    </row>
    <row r="12" spans="1:6" ht="60">
      <c r="A12" s="13">
        <v>4</v>
      </c>
      <c r="B12" s="17" t="s">
        <v>63</v>
      </c>
      <c r="C12" s="17" t="s">
        <v>20</v>
      </c>
      <c r="D12" s="15">
        <f>E12*12*$D$2</f>
        <v>33.62918471536198</v>
      </c>
      <c r="E12" s="15">
        <v>0.05218681675257911</v>
      </c>
      <c r="F12" s="2"/>
    </row>
    <row r="13" spans="1:6" ht="15">
      <c r="A13" s="95" t="s">
        <v>68</v>
      </c>
      <c r="B13" s="96"/>
      <c r="C13" s="96"/>
      <c r="D13" s="25">
        <f>SUM(D14:D15)</f>
        <v>1143.5495351123257</v>
      </c>
      <c r="E13" s="25">
        <f>SUM(E14:E15)</f>
        <v>1.7745958024710204</v>
      </c>
      <c r="F13" s="2"/>
    </row>
    <row r="14" spans="1:6" ht="75">
      <c r="A14" s="13">
        <v>5</v>
      </c>
      <c r="B14" s="17" t="s">
        <v>64</v>
      </c>
      <c r="C14" s="17" t="s">
        <v>20</v>
      </c>
      <c r="D14" s="15">
        <f>E14*12*$D$2</f>
        <v>173.19210267619317</v>
      </c>
      <c r="E14" s="15">
        <v>0.26876490173214335</v>
      </c>
      <c r="F14" s="2"/>
    </row>
    <row r="15" spans="1:6" ht="90">
      <c r="A15" s="13">
        <v>6</v>
      </c>
      <c r="B15" s="17" t="s">
        <v>32</v>
      </c>
      <c r="C15" s="17" t="s">
        <v>65</v>
      </c>
      <c r="D15" s="15">
        <f>E15*12*$D$2</f>
        <v>970.3574324361325</v>
      </c>
      <c r="E15" s="21">
        <v>1.505830900738877</v>
      </c>
      <c r="F15" s="2"/>
    </row>
    <row r="16" spans="1:6" ht="15">
      <c r="A16" s="95" t="s">
        <v>69</v>
      </c>
      <c r="B16" s="95"/>
      <c r="C16" s="95"/>
      <c r="D16" s="26">
        <f>SUM(D17)</f>
        <v>204.96898577256619</v>
      </c>
      <c r="E16" s="26">
        <f>SUM(E17)</f>
        <v>0.3180772591132312</v>
      </c>
      <c r="F16" s="2"/>
    </row>
    <row r="17" spans="1:6" ht="15">
      <c r="A17" s="13">
        <v>7</v>
      </c>
      <c r="B17" s="17" t="s">
        <v>35</v>
      </c>
      <c r="C17" s="17" t="s">
        <v>36</v>
      </c>
      <c r="D17" s="15">
        <f>E17*12*$D$2</f>
        <v>204.96898577256619</v>
      </c>
      <c r="E17" s="27">
        <v>0.3180772591132312</v>
      </c>
      <c r="F17" s="2"/>
    </row>
    <row r="18" spans="1:6" ht="15">
      <c r="A18" s="8"/>
      <c r="B18" s="28" t="s">
        <v>39</v>
      </c>
      <c r="C18" s="28"/>
      <c r="D18" s="11">
        <f>D7+D11+D13+D16</f>
        <v>1935.3127208043647</v>
      </c>
      <c r="E18" s="11">
        <f>E7+E11+E13+E16</f>
        <v>3.003278585978219</v>
      </c>
      <c r="F18" s="4"/>
    </row>
    <row r="19" spans="1:6" ht="15">
      <c r="A19" s="30"/>
      <c r="B19" s="31"/>
      <c r="C19" s="32"/>
      <c r="D19" s="33"/>
      <c r="E19" s="34"/>
      <c r="F19" s="2"/>
    </row>
    <row r="20" spans="1:6" ht="15">
      <c r="A20" s="30"/>
      <c r="B20" s="31"/>
      <c r="C20" s="32"/>
      <c r="D20" s="33"/>
      <c r="E20" s="34"/>
      <c r="F20" s="2"/>
    </row>
    <row r="21" spans="1:6" ht="105">
      <c r="A21" s="10" t="s">
        <v>40</v>
      </c>
      <c r="B21" s="10" t="s">
        <v>41</v>
      </c>
      <c r="C21" s="10" t="s">
        <v>42</v>
      </c>
      <c r="D21" s="10" t="s">
        <v>43</v>
      </c>
      <c r="E21" s="10" t="s">
        <v>44</v>
      </c>
      <c r="F21" s="10" t="s">
        <v>45</v>
      </c>
    </row>
    <row r="22" spans="1:6" ht="15">
      <c r="A22" s="10">
        <v>1</v>
      </c>
      <c r="B22" s="82" t="s">
        <v>116</v>
      </c>
      <c r="C22" s="10" t="s">
        <v>252</v>
      </c>
      <c r="D22" s="88">
        <f>700.54*2.8</f>
        <v>1961.5119999999997</v>
      </c>
      <c r="E22" s="37">
        <f>D22/12/$D$2</f>
        <v>3.0439354438237114</v>
      </c>
      <c r="F22" s="38">
        <v>1</v>
      </c>
    </row>
    <row r="23" spans="1:6" ht="15">
      <c r="A23" s="10"/>
      <c r="B23" s="60" t="s">
        <v>59</v>
      </c>
      <c r="C23" s="9"/>
      <c r="D23" s="74">
        <f>SUM(D22:D22)</f>
        <v>1961.5119999999997</v>
      </c>
      <c r="E23" s="39">
        <f>SUM(E22:E22)</f>
        <v>3.0439354438237114</v>
      </c>
      <c r="F23" s="40"/>
    </row>
    <row r="24" spans="1:6" ht="15">
      <c r="A24" s="30"/>
      <c r="B24" s="31"/>
      <c r="C24" s="32"/>
      <c r="D24" s="33"/>
      <c r="E24" s="34"/>
      <c r="F24" s="2"/>
    </row>
    <row r="25" spans="1:6" ht="15">
      <c r="A25" s="30"/>
      <c r="B25" s="31"/>
      <c r="C25" s="32"/>
      <c r="D25" s="33"/>
      <c r="E25" s="34"/>
      <c r="F25" s="2"/>
    </row>
    <row r="26" spans="1:6" ht="15">
      <c r="A26" s="30"/>
      <c r="B26" s="31"/>
      <c r="C26" s="32"/>
      <c r="D26" s="33"/>
      <c r="E26" s="34"/>
      <c r="F26" s="2"/>
    </row>
    <row r="27" spans="1:6" ht="29.25">
      <c r="A27" s="30"/>
      <c r="B27" s="31" t="s">
        <v>47</v>
      </c>
      <c r="C27" s="42">
        <f>D18+D23</f>
        <v>3896.8247208043645</v>
      </c>
      <c r="D27" s="42"/>
      <c r="E27" s="42"/>
      <c r="F27" s="41"/>
    </row>
    <row r="28" spans="1:6" ht="15">
      <c r="A28" s="30"/>
      <c r="B28" s="31" t="s">
        <v>48</v>
      </c>
      <c r="C28" s="43">
        <f>E18+E23</f>
        <v>6.04721402980193</v>
      </c>
      <c r="D28" s="41"/>
      <c r="E28" s="41"/>
      <c r="F28" s="41"/>
    </row>
    <row r="29" spans="1:6" ht="15">
      <c r="A29" s="30"/>
      <c r="B29" s="31"/>
      <c r="C29" s="43"/>
      <c r="D29" s="41"/>
      <c r="E29" s="41"/>
      <c r="F29" s="41"/>
    </row>
    <row r="30" spans="1:6" ht="15">
      <c r="A30" s="2"/>
      <c r="B30" s="2"/>
      <c r="C30" s="2"/>
      <c r="D30" s="2"/>
      <c r="E30" s="2"/>
      <c r="F30" s="2"/>
    </row>
    <row r="31" spans="1:6" ht="33" customHeight="1">
      <c r="A31" s="102" t="s">
        <v>49</v>
      </c>
      <c r="B31" s="102"/>
      <c r="C31" s="102"/>
      <c r="D31" s="102"/>
      <c r="E31" s="102"/>
      <c r="F31" s="102"/>
    </row>
    <row r="32" spans="1:6" ht="15">
      <c r="A32" s="1"/>
      <c r="B32" s="1"/>
      <c r="C32" s="1"/>
      <c r="D32" s="2"/>
      <c r="E32" s="2"/>
      <c r="F32" s="2"/>
    </row>
    <row r="33" spans="1:6" ht="71.25">
      <c r="A33" s="7"/>
      <c r="B33" s="8" t="s">
        <v>2</v>
      </c>
      <c r="C33" s="8" t="s">
        <v>3</v>
      </c>
      <c r="D33" s="8" t="s">
        <v>4</v>
      </c>
      <c r="E33" s="8" t="s">
        <v>5</v>
      </c>
      <c r="F33" s="2"/>
    </row>
    <row r="34" spans="1:5" ht="30.75" customHeight="1">
      <c r="A34" s="103" t="s">
        <v>50</v>
      </c>
      <c r="B34" s="103"/>
      <c r="C34" s="103"/>
      <c r="D34" s="11">
        <f>D35</f>
        <v>8.151660000000001</v>
      </c>
      <c r="E34" s="11">
        <f>E35</f>
        <v>0.012650000000000002</v>
      </c>
    </row>
    <row r="35" spans="1:5" ht="30">
      <c r="A35" s="13">
        <v>1</v>
      </c>
      <c r="B35" s="44" t="s">
        <v>51</v>
      </c>
      <c r="C35" s="44" t="s">
        <v>52</v>
      </c>
      <c r="D35" s="15">
        <f>E35*12*$D$2</f>
        <v>8.151660000000001</v>
      </c>
      <c r="E35" s="45">
        <v>0.012650000000000002</v>
      </c>
    </row>
    <row r="36" spans="1:5" ht="30" customHeight="1">
      <c r="A36" s="103" t="s">
        <v>53</v>
      </c>
      <c r="B36" s="103"/>
      <c r="C36" s="103"/>
      <c r="D36" s="11">
        <f>D37+D38</f>
        <v>65.21328000000001</v>
      </c>
      <c r="E36" s="11">
        <f>E37+E38</f>
        <v>0.10120000000000001</v>
      </c>
    </row>
    <row r="37" spans="1:5" ht="28.5" customHeight="1">
      <c r="A37" s="13">
        <v>2</v>
      </c>
      <c r="B37" s="44" t="s">
        <v>54</v>
      </c>
      <c r="C37" s="44" t="s">
        <v>55</v>
      </c>
      <c r="D37" s="15">
        <f>E37*$D$2*12</f>
        <v>16.303320000000003</v>
      </c>
      <c r="E37" s="45">
        <v>0.025300000000000003</v>
      </c>
    </row>
    <row r="38" spans="1:5" ht="15">
      <c r="A38" s="13">
        <v>3</v>
      </c>
      <c r="B38" s="47" t="s">
        <v>57</v>
      </c>
      <c r="C38" s="7" t="s">
        <v>52</v>
      </c>
      <c r="D38" s="15">
        <f>E38*$D$2*12</f>
        <v>48.90996000000001</v>
      </c>
      <c r="E38" s="16">
        <v>0.07590000000000001</v>
      </c>
    </row>
    <row r="39" spans="1:6" ht="15">
      <c r="A39" s="8"/>
      <c r="B39" s="28" t="s">
        <v>39</v>
      </c>
      <c r="C39" s="28"/>
      <c r="D39" s="29">
        <f>D34+D36</f>
        <v>73.36494000000002</v>
      </c>
      <c r="E39" s="11">
        <f>E34+E36</f>
        <v>0.11385</v>
      </c>
      <c r="F39" s="4"/>
    </row>
    <row r="40" spans="1:6" ht="15">
      <c r="A40" s="2"/>
      <c r="B40" s="2"/>
      <c r="C40" s="2"/>
      <c r="D40" s="2"/>
      <c r="E40" s="2"/>
      <c r="F40" s="2"/>
    </row>
    <row r="42" spans="1:6" ht="105">
      <c r="A42" s="10" t="s">
        <v>40</v>
      </c>
      <c r="B42" s="10" t="s">
        <v>41</v>
      </c>
      <c r="C42" s="10" t="s">
        <v>42</v>
      </c>
      <c r="D42" s="10" t="s">
        <v>43</v>
      </c>
      <c r="E42" s="10" t="s">
        <v>44</v>
      </c>
      <c r="F42" s="10" t="s">
        <v>45</v>
      </c>
    </row>
    <row r="43" spans="1:6" ht="15">
      <c r="A43" s="10">
        <v>1</v>
      </c>
      <c r="B43" s="82" t="s">
        <v>116</v>
      </c>
      <c r="C43" s="10" t="s">
        <v>252</v>
      </c>
      <c r="D43" s="88">
        <f>700.54*2.8</f>
        <v>1961.5119999999997</v>
      </c>
      <c r="E43" s="37">
        <f>D43/12/$D$2</f>
        <v>3.0439354438237114</v>
      </c>
      <c r="F43" s="38">
        <v>1</v>
      </c>
    </row>
    <row r="44" spans="1:6" ht="15">
      <c r="A44" s="10"/>
      <c r="B44" s="60" t="s">
        <v>59</v>
      </c>
      <c r="C44" s="9"/>
      <c r="D44" s="74">
        <f>SUM(D43:D43)</f>
        <v>1961.5119999999997</v>
      </c>
      <c r="E44" s="39">
        <f>SUM(E43:E43)</f>
        <v>3.0439354438237114</v>
      </c>
      <c r="F44" s="40"/>
    </row>
    <row r="48" spans="2:3" ht="29.25">
      <c r="B48" s="31" t="s">
        <v>178</v>
      </c>
      <c r="C48" s="81">
        <f>C27</f>
        <v>3896.8247208043645</v>
      </c>
    </row>
  </sheetData>
  <sheetProtection/>
  <mergeCells count="9">
    <mergeCell ref="A36:C36"/>
    <mergeCell ref="A16:C16"/>
    <mergeCell ref="A31:F31"/>
    <mergeCell ref="A34:C34"/>
    <mergeCell ref="A1:E1"/>
    <mergeCell ref="A7:C7"/>
    <mergeCell ref="A4:E4"/>
    <mergeCell ref="A13:C13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9"/>
  <sheetViews>
    <sheetView zoomScale="97" zoomScaleNormal="97" zoomScalePageLayoutView="0" workbookViewId="0" topLeftCell="A42">
      <selection activeCell="C48" sqref="C48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00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179</v>
      </c>
      <c r="B1" s="102"/>
      <c r="C1" s="102"/>
      <c r="D1" s="102"/>
      <c r="E1" s="102"/>
      <c r="F1" s="2"/>
    </row>
    <row r="2" spans="1:6" ht="15">
      <c r="A2" s="2"/>
      <c r="B2" s="1" t="s">
        <v>180</v>
      </c>
      <c r="C2" s="3"/>
      <c r="D2" s="53">
        <v>35.17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32.25" customHeight="1">
      <c r="A4" s="102" t="s">
        <v>1</v>
      </c>
      <c r="B4" s="102"/>
      <c r="C4" s="102"/>
      <c r="D4" s="102"/>
      <c r="E4" s="102"/>
      <c r="F4" s="2"/>
    </row>
    <row r="5" spans="1:6" ht="9" customHeight="1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7" ht="15">
      <c r="A7" s="97" t="s">
        <v>66</v>
      </c>
      <c r="B7" s="98"/>
      <c r="C7" s="99"/>
      <c r="D7" s="11">
        <f>SUM(D8:D10)</f>
        <v>755.202012130691</v>
      </c>
      <c r="E7" s="11">
        <f>SUM(E8:E10)</f>
        <v>1.789408615606793</v>
      </c>
      <c r="F7" s="20"/>
      <c r="G7" s="55"/>
    </row>
    <row r="8" spans="1:7" ht="15.75" customHeight="1">
      <c r="A8" s="13">
        <v>1</v>
      </c>
      <c r="B8" s="7" t="s">
        <v>22</v>
      </c>
      <c r="C8" s="14" t="s">
        <v>23</v>
      </c>
      <c r="D8" s="15">
        <f>E8*$D$2*12</f>
        <v>357.5433596804125</v>
      </c>
      <c r="E8" s="56">
        <v>0.8471788448498069</v>
      </c>
      <c r="F8" s="18"/>
      <c r="G8" s="55"/>
    </row>
    <row r="9" spans="1:7" ht="15.75" customHeight="1">
      <c r="A9" s="13">
        <v>2</v>
      </c>
      <c r="B9" s="7" t="s">
        <v>115</v>
      </c>
      <c r="C9" s="14" t="s">
        <v>23</v>
      </c>
      <c r="D9" s="15">
        <f>E9*$D$2*12</f>
        <v>364.4071200000001</v>
      </c>
      <c r="E9" s="56">
        <v>0.8634421381859542</v>
      </c>
      <c r="F9" s="18"/>
      <c r="G9" s="55"/>
    </row>
    <row r="10" spans="1:7" ht="30">
      <c r="A10" s="13">
        <v>3</v>
      </c>
      <c r="B10" s="17" t="s">
        <v>24</v>
      </c>
      <c r="C10" s="17" t="s">
        <v>25</v>
      </c>
      <c r="D10" s="15">
        <f>E10*$D$2*12</f>
        <v>33.25153245027837</v>
      </c>
      <c r="E10" s="56">
        <v>0.07878763257103205</v>
      </c>
      <c r="F10" s="18"/>
      <c r="G10" s="55"/>
    </row>
    <row r="11" spans="1:7" ht="15">
      <c r="A11" s="97" t="s">
        <v>67</v>
      </c>
      <c r="B11" s="100"/>
      <c r="C11" s="101"/>
      <c r="D11" s="22">
        <f>SUM(D12:D12)</f>
        <v>47.62568896840369</v>
      </c>
      <c r="E11" s="22">
        <f>SUM(E12:E12)</f>
        <v>0.11284638652356101</v>
      </c>
      <c r="F11" s="18"/>
      <c r="G11" s="19"/>
    </row>
    <row r="12" spans="1:6" ht="60">
      <c r="A12" s="13">
        <v>4</v>
      </c>
      <c r="B12" s="17" t="s">
        <v>63</v>
      </c>
      <c r="C12" s="17" t="s">
        <v>20</v>
      </c>
      <c r="D12" s="15">
        <f>E12*12*$D$2</f>
        <v>47.62568896840369</v>
      </c>
      <c r="E12" s="15">
        <v>0.11284638652356101</v>
      </c>
      <c r="F12" s="2"/>
    </row>
    <row r="13" spans="1:7" ht="15">
      <c r="A13" s="95" t="s">
        <v>68</v>
      </c>
      <c r="B13" s="96"/>
      <c r="C13" s="96"/>
      <c r="D13" s="25">
        <f>SUM(D14:D15)</f>
        <v>855.734662953421</v>
      </c>
      <c r="E13" s="25">
        <f>SUM(E14:E15)</f>
        <v>2.0276150671818334</v>
      </c>
      <c r="F13" s="2"/>
      <c r="G13" s="57"/>
    </row>
    <row r="14" spans="1:7" ht="75">
      <c r="A14" s="13">
        <v>5</v>
      </c>
      <c r="B14" s="17" t="s">
        <v>64</v>
      </c>
      <c r="C14" s="17" t="s">
        <v>20</v>
      </c>
      <c r="D14" s="15">
        <f>E14*12*$D$2</f>
        <v>239.60732846751281</v>
      </c>
      <c r="E14" s="15">
        <v>0.5677360640401687</v>
      </c>
      <c r="F14" s="2"/>
      <c r="G14" s="57"/>
    </row>
    <row r="15" spans="1:7" ht="90">
      <c r="A15" s="13">
        <v>6</v>
      </c>
      <c r="B15" s="17" t="s">
        <v>32</v>
      </c>
      <c r="C15" s="17" t="s">
        <v>65</v>
      </c>
      <c r="D15" s="15">
        <f>E15*12*$D$2</f>
        <v>616.1273344859081</v>
      </c>
      <c r="E15" s="21">
        <v>1.4598790031416646</v>
      </c>
      <c r="F15" s="57"/>
      <c r="G15" s="57"/>
    </row>
    <row r="16" spans="1:7" ht="15">
      <c r="A16" s="95" t="s">
        <v>69</v>
      </c>
      <c r="B16" s="95"/>
      <c r="C16" s="95"/>
      <c r="D16" s="26">
        <f>SUM(D17)</f>
        <v>265.2804000000001</v>
      </c>
      <c r="E16" s="26">
        <f>SUM(E17)</f>
        <v>0.6285669604776801</v>
      </c>
      <c r="F16" s="2"/>
      <c r="G16" s="57"/>
    </row>
    <row r="17" spans="1:6" ht="15">
      <c r="A17" s="13">
        <v>7</v>
      </c>
      <c r="B17" s="17" t="s">
        <v>35</v>
      </c>
      <c r="C17" s="17" t="s">
        <v>36</v>
      </c>
      <c r="D17" s="15">
        <f>E17*12*$D$2</f>
        <v>265.2804000000001</v>
      </c>
      <c r="E17" s="56">
        <v>0.6285669604776801</v>
      </c>
      <c r="F17" s="2"/>
    </row>
    <row r="18" spans="1:7" ht="15">
      <c r="A18" s="95" t="s">
        <v>70</v>
      </c>
      <c r="B18" s="95"/>
      <c r="C18" s="95"/>
      <c r="D18" s="26">
        <f>SUM(D19:D20)</f>
        <v>15.506481554991094</v>
      </c>
      <c r="E18" s="26">
        <f>SUM(E19:E20)</f>
        <v>0.036741734326109124</v>
      </c>
      <c r="F18" s="2"/>
      <c r="G18" s="57"/>
    </row>
    <row r="19" spans="1:7" ht="30">
      <c r="A19" s="13">
        <v>8</v>
      </c>
      <c r="B19" s="17" t="s">
        <v>38</v>
      </c>
      <c r="C19" s="17" t="s">
        <v>25</v>
      </c>
      <c r="D19" s="15">
        <f>E19*12*$D$2</f>
        <v>10.863729119693748</v>
      </c>
      <c r="E19" s="56">
        <v>0.025740994028276343</v>
      </c>
      <c r="F19" s="2"/>
      <c r="G19" s="57"/>
    </row>
    <row r="20" spans="1:7" ht="45">
      <c r="A20" s="13">
        <v>9</v>
      </c>
      <c r="B20" s="17" t="s">
        <v>72</v>
      </c>
      <c r="C20" s="17" t="s">
        <v>73</v>
      </c>
      <c r="D20" s="15">
        <f>E20*12*$D$2</f>
        <v>4.642752435297347</v>
      </c>
      <c r="E20" s="15">
        <v>0.011000740297832781</v>
      </c>
      <c r="F20" s="2"/>
      <c r="G20" s="58"/>
    </row>
    <row r="21" spans="1:7" ht="15">
      <c r="A21" s="8"/>
      <c r="B21" s="28" t="s">
        <v>39</v>
      </c>
      <c r="C21" s="28"/>
      <c r="D21" s="11">
        <f>D7+D11+D13+D16+D18</f>
        <v>1939.3492456075066</v>
      </c>
      <c r="E21" s="11">
        <f>E7+E11+E13+E16+E18</f>
        <v>4.5951787641159765</v>
      </c>
      <c r="F21" s="4"/>
      <c r="G21" s="57"/>
    </row>
    <row r="22" spans="1:7" ht="6.75" customHeight="1">
      <c r="A22" s="30"/>
      <c r="B22" s="31"/>
      <c r="C22" s="32"/>
      <c r="D22" s="33"/>
      <c r="E22" s="34"/>
      <c r="F22" s="2"/>
      <c r="G22" s="57"/>
    </row>
    <row r="23" spans="1:7" ht="6.75" customHeight="1">
      <c r="A23" s="30"/>
      <c r="B23" s="31"/>
      <c r="C23" s="32"/>
      <c r="D23" s="33"/>
      <c r="E23" s="34"/>
      <c r="F23" s="2"/>
      <c r="G23" s="57"/>
    </row>
    <row r="24" spans="1:7" ht="105">
      <c r="A24" s="10" t="s">
        <v>40</v>
      </c>
      <c r="B24" s="10" t="s">
        <v>41</v>
      </c>
      <c r="C24" s="10" t="s">
        <v>42</v>
      </c>
      <c r="D24" s="10" t="s">
        <v>43</v>
      </c>
      <c r="E24" s="10" t="s">
        <v>44</v>
      </c>
      <c r="F24" s="10" t="s">
        <v>45</v>
      </c>
      <c r="G24" s="57"/>
    </row>
    <row r="25" spans="1:7" ht="15">
      <c r="A25" s="10">
        <v>1</v>
      </c>
      <c r="B25" s="82" t="s">
        <v>116</v>
      </c>
      <c r="C25" s="10" t="s">
        <v>253</v>
      </c>
      <c r="D25" s="88">
        <f>700.54*1.8</f>
        <v>1260.972</v>
      </c>
      <c r="E25" s="37">
        <f>D25/12/$D$2</f>
        <v>2.9878021040659655</v>
      </c>
      <c r="F25" s="38">
        <v>1</v>
      </c>
      <c r="G25" s="57"/>
    </row>
    <row r="26" spans="1:7" ht="15">
      <c r="A26" s="10"/>
      <c r="B26" s="60" t="s">
        <v>59</v>
      </c>
      <c r="C26" s="9"/>
      <c r="D26" s="74">
        <f>SUM(D25:D25)</f>
        <v>1260.972</v>
      </c>
      <c r="E26" s="39">
        <f>SUM(E25:E25)</f>
        <v>2.9878021040659655</v>
      </c>
      <c r="F26" s="40"/>
      <c r="G26" s="57"/>
    </row>
    <row r="27" spans="1:7" ht="12.75" customHeight="1">
      <c r="A27" s="30"/>
      <c r="B27" s="31"/>
      <c r="C27" s="32"/>
      <c r="D27" s="33"/>
      <c r="E27" s="34"/>
      <c r="F27" s="2"/>
      <c r="G27" s="57"/>
    </row>
    <row r="28" spans="1:6" ht="29.25">
      <c r="A28" s="30"/>
      <c r="B28" s="31" t="s">
        <v>47</v>
      </c>
      <c r="C28" s="42">
        <f>D21+D26</f>
        <v>3200.3212456075066</v>
      </c>
      <c r="D28" s="42"/>
      <c r="E28" s="42"/>
      <c r="F28" s="41"/>
    </row>
    <row r="29" spans="1:6" ht="15">
      <c r="A29" s="30"/>
      <c r="B29" s="31" t="s">
        <v>48</v>
      </c>
      <c r="C29" s="43">
        <f>E21+E26</f>
        <v>7.5829808681819415</v>
      </c>
      <c r="D29" s="41"/>
      <c r="E29" s="41"/>
      <c r="F29" s="41"/>
    </row>
    <row r="30" spans="1:6" ht="5.25" customHeight="1">
      <c r="A30" s="30"/>
      <c r="B30" s="31"/>
      <c r="C30" s="43"/>
      <c r="D30" s="41"/>
      <c r="E30" s="41"/>
      <c r="F30" s="41"/>
    </row>
    <row r="31" spans="1:6" ht="15">
      <c r="A31" s="2"/>
      <c r="B31" s="2"/>
      <c r="C31" s="2"/>
      <c r="D31" s="2"/>
      <c r="E31" s="2"/>
      <c r="F31" s="2"/>
    </row>
    <row r="32" spans="1:6" ht="33" customHeight="1">
      <c r="A32" s="102" t="s">
        <v>49</v>
      </c>
      <c r="B32" s="102"/>
      <c r="C32" s="102"/>
      <c r="D32" s="102"/>
      <c r="E32" s="102"/>
      <c r="F32" s="102"/>
    </row>
    <row r="33" spans="1:6" ht="15">
      <c r="A33" s="1"/>
      <c r="B33" s="1"/>
      <c r="C33" s="1"/>
      <c r="D33" s="2"/>
      <c r="E33" s="2"/>
      <c r="F33" s="2"/>
    </row>
    <row r="34" spans="1:6" ht="71.25">
      <c r="A34" s="7"/>
      <c r="B34" s="8" t="s">
        <v>2</v>
      </c>
      <c r="C34" s="8" t="s">
        <v>3</v>
      </c>
      <c r="D34" s="8" t="s">
        <v>4</v>
      </c>
      <c r="E34" s="8" t="s">
        <v>5</v>
      </c>
      <c r="F34" s="2"/>
    </row>
    <row r="35" spans="1:5" ht="32.25" customHeight="1">
      <c r="A35" s="103" t="s">
        <v>50</v>
      </c>
      <c r="B35" s="103"/>
      <c r="C35" s="103"/>
      <c r="D35" s="11">
        <f>D36</f>
        <v>5.338806000000001</v>
      </c>
      <c r="E35" s="11">
        <f>E36</f>
        <v>0.012650000000000002</v>
      </c>
    </row>
    <row r="36" spans="1:5" ht="30">
      <c r="A36" s="13">
        <v>1</v>
      </c>
      <c r="B36" s="44" t="s">
        <v>51</v>
      </c>
      <c r="C36" s="44" t="s">
        <v>52</v>
      </c>
      <c r="D36" s="15">
        <f>E36*12*$D$2</f>
        <v>5.338806000000001</v>
      </c>
      <c r="E36" s="45">
        <v>0.012650000000000002</v>
      </c>
    </row>
    <row r="37" spans="1:5" ht="32.25" customHeight="1">
      <c r="A37" s="103" t="s">
        <v>53</v>
      </c>
      <c r="B37" s="103"/>
      <c r="C37" s="103"/>
      <c r="D37" s="11">
        <f>D38+D39</f>
        <v>42.71044800000001</v>
      </c>
      <c r="E37" s="11">
        <f>E38+E39</f>
        <v>0.10120000000000001</v>
      </c>
    </row>
    <row r="38" spans="1:5" ht="28.5" customHeight="1">
      <c r="A38" s="13">
        <v>2</v>
      </c>
      <c r="B38" s="44" t="s">
        <v>54</v>
      </c>
      <c r="C38" s="44" t="s">
        <v>55</v>
      </c>
      <c r="D38" s="15">
        <f>E38*$D$2*12</f>
        <v>10.677612000000002</v>
      </c>
      <c r="E38" s="45">
        <v>0.025300000000000003</v>
      </c>
    </row>
    <row r="39" spans="1:5" ht="15">
      <c r="A39" s="13">
        <v>3</v>
      </c>
      <c r="B39" s="47" t="s">
        <v>57</v>
      </c>
      <c r="C39" s="7" t="s">
        <v>52</v>
      </c>
      <c r="D39" s="15">
        <f>E39*$D$2*12</f>
        <v>32.032836</v>
      </c>
      <c r="E39" s="16">
        <v>0.07590000000000001</v>
      </c>
    </row>
    <row r="40" spans="1:6" ht="15">
      <c r="A40" s="8"/>
      <c r="B40" s="28" t="s">
        <v>39</v>
      </c>
      <c r="C40" s="28"/>
      <c r="D40" s="29">
        <f>D35+D37</f>
        <v>48.049254000000005</v>
      </c>
      <c r="E40" s="11">
        <f>E35+E37</f>
        <v>0.11385</v>
      </c>
      <c r="F40" s="4"/>
    </row>
    <row r="41" spans="1:6" ht="15">
      <c r="A41" s="2"/>
      <c r="B41" s="2"/>
      <c r="C41" s="2"/>
      <c r="D41" s="2"/>
      <c r="E41" s="2"/>
      <c r="F41" s="2"/>
    </row>
    <row r="42" spans="1:6" s="52" customFormat="1" ht="15">
      <c r="A42" s="31"/>
      <c r="B42" s="31"/>
      <c r="C42" s="31"/>
      <c r="D42" s="31"/>
      <c r="E42" s="31"/>
      <c r="F42" s="30"/>
    </row>
    <row r="43" spans="1:6" s="52" customFormat="1" ht="105">
      <c r="A43" s="10" t="s">
        <v>40</v>
      </c>
      <c r="B43" s="10" t="s">
        <v>41</v>
      </c>
      <c r="C43" s="10" t="s">
        <v>42</v>
      </c>
      <c r="D43" s="10" t="s">
        <v>43</v>
      </c>
      <c r="E43" s="10" t="s">
        <v>58</v>
      </c>
      <c r="F43" s="10" t="s">
        <v>45</v>
      </c>
    </row>
    <row r="44" spans="1:6" ht="15">
      <c r="A44" s="10">
        <v>1</v>
      </c>
      <c r="B44" s="82" t="s">
        <v>116</v>
      </c>
      <c r="C44" s="10" t="s">
        <v>253</v>
      </c>
      <c r="D44" s="88">
        <f>700.54*1.8</f>
        <v>1260.972</v>
      </c>
      <c r="E44" s="37">
        <f>D44/12/$D$2</f>
        <v>2.9878021040659655</v>
      </c>
      <c r="F44" s="38">
        <v>1</v>
      </c>
    </row>
    <row r="45" spans="1:6" ht="15">
      <c r="A45" s="49"/>
      <c r="B45" s="49" t="s">
        <v>59</v>
      </c>
      <c r="C45" s="49"/>
      <c r="D45" s="50">
        <f>SUM(D44:D44)</f>
        <v>1260.972</v>
      </c>
      <c r="E45" s="51">
        <f>SUM(E44:E44)</f>
        <v>2.9878021040659655</v>
      </c>
      <c r="F45" s="49"/>
    </row>
    <row r="49" spans="2:3" ht="29.25">
      <c r="B49" s="31" t="s">
        <v>181</v>
      </c>
      <c r="C49" s="81">
        <f>C28</f>
        <v>3200.3212456075066</v>
      </c>
    </row>
  </sheetData>
  <sheetProtection/>
  <mergeCells count="10">
    <mergeCell ref="A1:E1"/>
    <mergeCell ref="A37:C37"/>
    <mergeCell ref="A16:C16"/>
    <mergeCell ref="A18:C18"/>
    <mergeCell ref="A32:F32"/>
    <mergeCell ref="A35:C35"/>
    <mergeCell ref="A4:E4"/>
    <mergeCell ref="A7:C7"/>
    <mergeCell ref="A11:C11"/>
    <mergeCell ref="A13:C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57"/>
  <sheetViews>
    <sheetView zoomScale="97" zoomScaleNormal="97" zoomScalePageLayoutView="0" workbookViewId="0" topLeftCell="A36">
      <selection activeCell="C57" sqref="C57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182</v>
      </c>
      <c r="B1" s="102"/>
      <c r="C1" s="102"/>
      <c r="D1" s="102"/>
      <c r="E1" s="102"/>
      <c r="F1" s="2"/>
    </row>
    <row r="2" spans="1:6" ht="39" customHeight="1">
      <c r="A2" s="2"/>
      <c r="B2" s="1" t="s">
        <v>141</v>
      </c>
      <c r="C2" s="3"/>
      <c r="D2" s="53">
        <v>16.8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30.75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6" ht="30.75" customHeight="1">
      <c r="A7" s="95" t="s">
        <v>6</v>
      </c>
      <c r="B7" s="96"/>
      <c r="C7" s="96"/>
      <c r="D7" s="11">
        <f>SUM(D8:D10)</f>
        <v>416.87583232181953</v>
      </c>
      <c r="E7" s="11">
        <f>SUM(E8:E10)</f>
        <v>2.067836469850295</v>
      </c>
      <c r="F7" s="12"/>
    </row>
    <row r="8" spans="1:6" ht="15" customHeight="1">
      <c r="A8" s="13">
        <v>1</v>
      </c>
      <c r="B8" s="7" t="s">
        <v>7</v>
      </c>
      <c r="C8" s="14" t="s">
        <v>8</v>
      </c>
      <c r="D8" s="15">
        <f>E8*$D$2*12</f>
        <v>49.78141463216731</v>
      </c>
      <c r="E8" s="15">
        <v>0.2469316201992426</v>
      </c>
      <c r="F8" s="2"/>
    </row>
    <row r="9" spans="1:6" ht="30">
      <c r="A9" s="13">
        <v>2</v>
      </c>
      <c r="B9" s="7" t="s">
        <v>11</v>
      </c>
      <c r="C9" s="17" t="s">
        <v>12</v>
      </c>
      <c r="D9" s="15">
        <f>E9*$D$2*12</f>
        <v>57.962276477313694</v>
      </c>
      <c r="E9" s="15">
        <v>0.2875112920501671</v>
      </c>
      <c r="F9" s="2"/>
    </row>
    <row r="10" spans="1:6" ht="60">
      <c r="A10" s="13">
        <v>3</v>
      </c>
      <c r="B10" s="14" t="s">
        <v>13</v>
      </c>
      <c r="C10" s="14" t="s">
        <v>14</v>
      </c>
      <c r="D10" s="15">
        <f>E10*$D$2*12</f>
        <v>309.1321412123385</v>
      </c>
      <c r="E10" s="15">
        <v>1.5333935576008852</v>
      </c>
      <c r="F10" s="2"/>
    </row>
    <row r="11" spans="1:7" ht="15">
      <c r="A11" s="97" t="s">
        <v>62</v>
      </c>
      <c r="B11" s="98"/>
      <c r="C11" s="99"/>
      <c r="D11" s="11">
        <f>SUM(D12:D14)</f>
        <v>409.2866739060369</v>
      </c>
      <c r="E11" s="11">
        <f>SUM(E12:E14)</f>
        <v>2.0301918348513737</v>
      </c>
      <c r="F11" s="20"/>
      <c r="G11" s="19"/>
    </row>
    <row r="12" spans="1:7" ht="15.75" customHeight="1">
      <c r="A12" s="13">
        <v>4</v>
      </c>
      <c r="B12" s="7" t="s">
        <v>22</v>
      </c>
      <c r="C12" s="14" t="s">
        <v>23</v>
      </c>
      <c r="D12" s="15">
        <f>E12*$D$2*12</f>
        <v>136.31827438795682</v>
      </c>
      <c r="E12" s="21">
        <v>0.6761819166069287</v>
      </c>
      <c r="F12" s="18"/>
      <c r="G12" s="19"/>
    </row>
    <row r="13" spans="1:7" ht="15.75" customHeight="1">
      <c r="A13" s="13">
        <v>5</v>
      </c>
      <c r="B13" s="7" t="s">
        <v>115</v>
      </c>
      <c r="C13" s="14" t="s">
        <v>23</v>
      </c>
      <c r="D13" s="15">
        <f>E13*$D$2*12</f>
        <v>260.2908000000001</v>
      </c>
      <c r="E13" s="56">
        <v>1.2911250000000005</v>
      </c>
      <c r="F13" s="18"/>
      <c r="G13" s="19"/>
    </row>
    <row r="14" spans="1:7" ht="30">
      <c r="A14" s="13">
        <v>6</v>
      </c>
      <c r="B14" s="17" t="s">
        <v>24</v>
      </c>
      <c r="C14" s="17" t="s">
        <v>25</v>
      </c>
      <c r="D14" s="15">
        <f>E14*$D$2*12</f>
        <v>12.67759951807999</v>
      </c>
      <c r="E14" s="15">
        <v>0.0628849182444444</v>
      </c>
      <c r="F14" s="18"/>
      <c r="G14" s="19"/>
    </row>
    <row r="15" spans="1:7" ht="15">
      <c r="A15" s="97" t="s">
        <v>26</v>
      </c>
      <c r="B15" s="100"/>
      <c r="C15" s="101"/>
      <c r="D15" s="22">
        <f>SUM(D16:D19)</f>
        <v>120.48652440543492</v>
      </c>
      <c r="E15" s="22">
        <f>SUM(E16:E19)</f>
        <v>0.5976514107412445</v>
      </c>
      <c r="F15" s="18"/>
      <c r="G15" s="19"/>
    </row>
    <row r="16" spans="1:7" ht="18.75" customHeight="1">
      <c r="A16" s="13">
        <v>7</v>
      </c>
      <c r="B16" s="17" t="s">
        <v>27</v>
      </c>
      <c r="C16" s="17" t="s">
        <v>20</v>
      </c>
      <c r="D16" s="15">
        <f>E16*12*$D$2</f>
        <v>67.8552326096394</v>
      </c>
      <c r="E16" s="15">
        <v>0.33658349508749696</v>
      </c>
      <c r="F16" s="12"/>
      <c r="G16" s="23"/>
    </row>
    <row r="17" spans="1:7" ht="15">
      <c r="A17" s="13">
        <v>8</v>
      </c>
      <c r="B17" s="17" t="s">
        <v>85</v>
      </c>
      <c r="C17" s="17" t="s">
        <v>20</v>
      </c>
      <c r="D17" s="15">
        <f>E17*12*$D$2</f>
        <v>15.655388069707286</v>
      </c>
      <c r="E17" s="15">
        <v>0.07765569479021471</v>
      </c>
      <c r="F17" s="24"/>
      <c r="G17" s="19"/>
    </row>
    <row r="18" spans="1:6" ht="30">
      <c r="A18" s="13">
        <v>9</v>
      </c>
      <c r="B18" s="17" t="s">
        <v>29</v>
      </c>
      <c r="C18" s="17" t="s">
        <v>20</v>
      </c>
      <c r="D18" s="15">
        <f>E18*12*$D$2</f>
        <v>24.515421545290163</v>
      </c>
      <c r="E18" s="15">
        <v>0.12160427353814564</v>
      </c>
      <c r="F18" s="2"/>
    </row>
    <row r="19" spans="1:6" ht="60">
      <c r="A19" s="13">
        <v>10</v>
      </c>
      <c r="B19" s="17" t="s">
        <v>63</v>
      </c>
      <c r="C19" s="17" t="s">
        <v>20</v>
      </c>
      <c r="D19" s="15">
        <f>E19*12*$D$2</f>
        <v>12.460482180798063</v>
      </c>
      <c r="E19" s="15">
        <v>0.06180794732538722</v>
      </c>
      <c r="F19" s="2"/>
    </row>
    <row r="20" spans="1:6" ht="15">
      <c r="A20" s="95" t="s">
        <v>31</v>
      </c>
      <c r="B20" s="96"/>
      <c r="C20" s="96"/>
      <c r="D20" s="25">
        <f>SUM(D21:D22)</f>
        <v>333.5549622790118</v>
      </c>
      <c r="E20" s="25">
        <f>SUM(E21:E22)</f>
        <v>1.6545385033681141</v>
      </c>
      <c r="F20" s="2"/>
    </row>
    <row r="21" spans="1:6" ht="75">
      <c r="A21" s="13">
        <v>11</v>
      </c>
      <c r="B21" s="17" t="s">
        <v>64</v>
      </c>
      <c r="C21" s="17" t="s">
        <v>20</v>
      </c>
      <c r="D21" s="15">
        <f>E21*12*$D$2</f>
        <v>32.73726055643248</v>
      </c>
      <c r="E21" s="15">
        <v>0.16238720514103414</v>
      </c>
      <c r="F21" s="2"/>
    </row>
    <row r="22" spans="1:6" ht="90">
      <c r="A22" s="13">
        <v>12</v>
      </c>
      <c r="B22" s="17" t="s">
        <v>32</v>
      </c>
      <c r="C22" s="17" t="s">
        <v>65</v>
      </c>
      <c r="D22" s="15">
        <f>E22*12*$D$2</f>
        <v>300.81770172257933</v>
      </c>
      <c r="E22" s="21">
        <v>1.49215129822708</v>
      </c>
      <c r="F22" s="2"/>
    </row>
    <row r="23" spans="1:6" ht="15">
      <c r="A23" s="95" t="s">
        <v>34</v>
      </c>
      <c r="B23" s="95"/>
      <c r="C23" s="95"/>
      <c r="D23" s="26">
        <f>SUM(D24)</f>
        <v>40.45670588235286</v>
      </c>
      <c r="E23" s="26">
        <f>SUM(E24)</f>
        <v>0.20067810457516297</v>
      </c>
      <c r="F23" s="2"/>
    </row>
    <row r="24" spans="1:6" ht="15">
      <c r="A24" s="13">
        <v>13</v>
      </c>
      <c r="B24" s="17" t="s">
        <v>35</v>
      </c>
      <c r="C24" s="17" t="s">
        <v>36</v>
      </c>
      <c r="D24" s="15">
        <f>E24*12*$D$2</f>
        <v>40.45670588235286</v>
      </c>
      <c r="E24" s="27">
        <v>0.20067810457516297</v>
      </c>
      <c r="F24" s="2"/>
    </row>
    <row r="25" spans="1:6" ht="15">
      <c r="A25" s="95" t="s">
        <v>37</v>
      </c>
      <c r="B25" s="95"/>
      <c r="C25" s="95"/>
      <c r="D25" s="26">
        <f>SUM(D26:D27)</f>
        <v>11.473440434574618</v>
      </c>
      <c r="E25" s="26">
        <f>SUM(E26:E27)</f>
        <v>0.05691190691753282</v>
      </c>
      <c r="F25" s="2"/>
    </row>
    <row r="26" spans="1:6" ht="30">
      <c r="A26" s="13">
        <v>14</v>
      </c>
      <c r="B26" s="17" t="s">
        <v>38</v>
      </c>
      <c r="C26" s="17" t="s">
        <v>25</v>
      </c>
      <c r="D26" s="15">
        <f>E26*12*$D$2</f>
        <v>9.034080434574618</v>
      </c>
      <c r="E26" s="21">
        <v>0.04481190691753282</v>
      </c>
      <c r="F26" s="2"/>
    </row>
    <row r="27" spans="1:6" ht="45">
      <c r="A27" s="13">
        <v>15</v>
      </c>
      <c r="B27" s="17" t="s">
        <v>72</v>
      </c>
      <c r="C27" s="17" t="s">
        <v>73</v>
      </c>
      <c r="D27" s="15">
        <f>E27*12*$D$2</f>
        <v>2.4393600000000006</v>
      </c>
      <c r="E27" s="15">
        <v>0.012100000000000001</v>
      </c>
      <c r="F27" s="2"/>
    </row>
    <row r="28" spans="1:6" ht="15">
      <c r="A28" s="8"/>
      <c r="B28" s="28" t="s">
        <v>39</v>
      </c>
      <c r="C28" s="28"/>
      <c r="D28" s="11">
        <f>D7+D11+D15+D20+D23+D25</f>
        <v>1332.1341392292306</v>
      </c>
      <c r="E28" s="11">
        <f>E7+E11+E15+E20+E23+E25</f>
        <v>6.607808230303722</v>
      </c>
      <c r="F28" s="4"/>
    </row>
    <row r="29" spans="1:6" ht="15">
      <c r="A29" s="30"/>
      <c r="B29" s="31"/>
      <c r="C29" s="32"/>
      <c r="D29" s="33"/>
      <c r="E29" s="34"/>
      <c r="F29" s="2"/>
    </row>
    <row r="30" spans="1:6" ht="15">
      <c r="A30" s="35"/>
      <c r="B30" s="35"/>
      <c r="C30" s="35"/>
      <c r="D30" s="35"/>
      <c r="E30" s="35"/>
      <c r="F30" s="36"/>
    </row>
    <row r="31" spans="1:6" ht="105">
      <c r="A31" s="10" t="s">
        <v>40</v>
      </c>
      <c r="B31" s="10" t="s">
        <v>41</v>
      </c>
      <c r="C31" s="10" t="s">
        <v>42</v>
      </c>
      <c r="D31" s="10" t="s">
        <v>43</v>
      </c>
      <c r="E31" s="10" t="s">
        <v>44</v>
      </c>
      <c r="F31" s="10" t="s">
        <v>45</v>
      </c>
    </row>
    <row r="32" spans="1:6" ht="15">
      <c r="A32" s="10">
        <v>1</v>
      </c>
      <c r="B32" s="82" t="s">
        <v>116</v>
      </c>
      <c r="C32" s="10" t="s">
        <v>77</v>
      </c>
      <c r="D32" s="88">
        <f>700.54*1</f>
        <v>700.54</v>
      </c>
      <c r="E32" s="37">
        <f>D32/12/$D$2</f>
        <v>3.4749007936507934</v>
      </c>
      <c r="F32" s="38">
        <v>1</v>
      </c>
    </row>
    <row r="33" spans="1:6" ht="15">
      <c r="A33" s="10"/>
      <c r="B33" s="60" t="s">
        <v>59</v>
      </c>
      <c r="C33" s="9"/>
      <c r="D33" s="74">
        <f>SUM(D32:D32)</f>
        <v>700.54</v>
      </c>
      <c r="E33" s="39">
        <f>SUM(E32:E32)</f>
        <v>3.4749007936507934</v>
      </c>
      <c r="F33" s="40"/>
    </row>
    <row r="34" spans="1:6" ht="15">
      <c r="A34" s="30"/>
      <c r="B34" s="31"/>
      <c r="C34" s="41"/>
      <c r="D34" s="41"/>
      <c r="E34" s="41"/>
      <c r="F34" s="41"/>
    </row>
    <row r="35" spans="1:6" ht="15">
      <c r="A35" s="30"/>
      <c r="B35" s="31"/>
      <c r="C35" s="41"/>
      <c r="D35" s="41"/>
      <c r="E35" s="41"/>
      <c r="F35" s="41"/>
    </row>
    <row r="36" spans="1:6" ht="29.25">
      <c r="A36" s="30"/>
      <c r="B36" s="31" t="s">
        <v>47</v>
      </c>
      <c r="C36" s="42">
        <f>D28+D33</f>
        <v>2032.6741392292306</v>
      </c>
      <c r="D36" s="42"/>
      <c r="E36" s="42"/>
      <c r="F36" s="41"/>
    </row>
    <row r="37" spans="1:6" ht="15">
      <c r="A37" s="30"/>
      <c r="B37" s="31" t="s">
        <v>48</v>
      </c>
      <c r="C37" s="43">
        <f>E28+E33</f>
        <v>10.082709023954516</v>
      </c>
      <c r="D37" s="41"/>
      <c r="E37" s="41"/>
      <c r="F37" s="41"/>
    </row>
    <row r="38" spans="1:6" ht="15">
      <c r="A38" s="30"/>
      <c r="B38" s="31"/>
      <c r="C38" s="43"/>
      <c r="D38" s="41"/>
      <c r="E38" s="41"/>
      <c r="F38" s="41"/>
    </row>
    <row r="39" spans="1:6" ht="15">
      <c r="A39" s="2"/>
      <c r="B39" s="2"/>
      <c r="C39" s="2"/>
      <c r="D39" s="2"/>
      <c r="E39" s="2"/>
      <c r="F39" s="2"/>
    </row>
    <row r="40" spans="1:6" ht="33" customHeight="1">
      <c r="A40" s="102" t="s">
        <v>49</v>
      </c>
      <c r="B40" s="102"/>
      <c r="C40" s="102"/>
      <c r="D40" s="102"/>
      <c r="E40" s="102"/>
      <c r="F40" s="102"/>
    </row>
    <row r="41" spans="1:6" ht="15">
      <c r="A41" s="1"/>
      <c r="B41" s="1"/>
      <c r="C41" s="1"/>
      <c r="D41" s="2"/>
      <c r="E41" s="2"/>
      <c r="F41" s="2"/>
    </row>
    <row r="42" spans="1:6" ht="71.25">
      <c r="A42" s="7"/>
      <c r="B42" s="8" t="s">
        <v>2</v>
      </c>
      <c r="C42" s="8" t="s">
        <v>3</v>
      </c>
      <c r="D42" s="8" t="s">
        <v>4</v>
      </c>
      <c r="E42" s="8" t="s">
        <v>5</v>
      </c>
      <c r="F42" s="2"/>
    </row>
    <row r="43" spans="1:5" ht="30" customHeight="1">
      <c r="A43" s="103" t="s">
        <v>50</v>
      </c>
      <c r="B43" s="103"/>
      <c r="C43" s="103"/>
      <c r="D43" s="11">
        <f>D44</f>
        <v>2.5502400000000005</v>
      </c>
      <c r="E43" s="11">
        <f>E44</f>
        <v>0.012650000000000002</v>
      </c>
    </row>
    <row r="44" spans="1:5" ht="30">
      <c r="A44" s="13">
        <v>1</v>
      </c>
      <c r="B44" s="44" t="s">
        <v>51</v>
      </c>
      <c r="C44" s="44" t="s">
        <v>80</v>
      </c>
      <c r="D44" s="15">
        <f>E44*12*$D$2</f>
        <v>2.5502400000000005</v>
      </c>
      <c r="E44" s="45">
        <v>0.012650000000000002</v>
      </c>
    </row>
    <row r="45" spans="1:5" ht="32.25" customHeight="1">
      <c r="A45" s="103" t="s">
        <v>53</v>
      </c>
      <c r="B45" s="103"/>
      <c r="C45" s="103"/>
      <c r="D45" s="11">
        <f>D46+D47+D48</f>
        <v>144.8554565804183</v>
      </c>
      <c r="E45" s="11">
        <f>E46+E47+E48</f>
        <v>0.7185290504981064</v>
      </c>
    </row>
    <row r="46" spans="1:5" ht="28.5" customHeight="1">
      <c r="A46" s="13">
        <v>2</v>
      </c>
      <c r="B46" s="44" t="s">
        <v>54</v>
      </c>
      <c r="C46" s="44" t="s">
        <v>55</v>
      </c>
      <c r="D46" s="15">
        <f>E46*$D$2*12</f>
        <v>5.100480000000001</v>
      </c>
      <c r="E46" s="45">
        <v>0.025300000000000003</v>
      </c>
    </row>
    <row r="47" spans="1:5" ht="30">
      <c r="A47" s="13">
        <v>3</v>
      </c>
      <c r="B47" s="46" t="s">
        <v>7</v>
      </c>
      <c r="C47" s="46" t="s">
        <v>56</v>
      </c>
      <c r="D47" s="15">
        <f>E47*$D$2*12</f>
        <v>124.45353658041827</v>
      </c>
      <c r="E47" s="45">
        <v>0.6173290504981065</v>
      </c>
    </row>
    <row r="48" spans="1:5" ht="15">
      <c r="A48" s="13">
        <v>4</v>
      </c>
      <c r="B48" s="47" t="s">
        <v>57</v>
      </c>
      <c r="C48" s="7" t="s">
        <v>52</v>
      </c>
      <c r="D48" s="15">
        <f>E48*$D$2*12</f>
        <v>15.301440000000003</v>
      </c>
      <c r="E48" s="16">
        <v>0.07590000000000001</v>
      </c>
    </row>
    <row r="49" spans="1:6" ht="15">
      <c r="A49" s="8"/>
      <c r="B49" s="28" t="s">
        <v>39</v>
      </c>
      <c r="C49" s="28"/>
      <c r="D49" s="29">
        <f>D43+D45</f>
        <v>147.4056965804183</v>
      </c>
      <c r="E49" s="11">
        <f>E43+E45</f>
        <v>0.7311790504981065</v>
      </c>
      <c r="F49" s="4"/>
    </row>
    <row r="50" spans="1:6" ht="7.5" customHeight="1">
      <c r="A50" s="2"/>
      <c r="B50" s="2"/>
      <c r="C50" s="2"/>
      <c r="D50" s="2"/>
      <c r="E50" s="2"/>
      <c r="F50" s="2"/>
    </row>
    <row r="51" spans="1:6" ht="8.25" customHeight="1">
      <c r="A51" s="35"/>
      <c r="B51" s="35"/>
      <c r="C51" s="35"/>
      <c r="D51" s="35"/>
      <c r="E51" s="35"/>
      <c r="F51" s="36"/>
    </row>
    <row r="52" spans="1:6" ht="105">
      <c r="A52" s="10" t="s">
        <v>40</v>
      </c>
      <c r="B52" s="10" t="s">
        <v>41</v>
      </c>
      <c r="C52" s="10" t="s">
        <v>42</v>
      </c>
      <c r="D52" s="10" t="s">
        <v>43</v>
      </c>
      <c r="E52" s="10" t="s">
        <v>58</v>
      </c>
      <c r="F52" s="10" t="s">
        <v>45</v>
      </c>
    </row>
    <row r="53" spans="1:6" ht="15">
      <c r="A53" s="10">
        <v>1</v>
      </c>
      <c r="B53" s="82" t="s">
        <v>116</v>
      </c>
      <c r="C53" s="10" t="s">
        <v>77</v>
      </c>
      <c r="D53" s="88">
        <f>700.54*1</f>
        <v>700.54</v>
      </c>
      <c r="E53" s="37">
        <f>D53/12/$D$2</f>
        <v>3.4749007936507934</v>
      </c>
      <c r="F53" s="38">
        <v>1</v>
      </c>
    </row>
    <row r="54" spans="1:6" ht="15">
      <c r="A54" s="49"/>
      <c r="B54" s="49" t="s">
        <v>59</v>
      </c>
      <c r="C54" s="49"/>
      <c r="D54" s="50">
        <f>SUM(D53:D53)</f>
        <v>700.54</v>
      </c>
      <c r="E54" s="51">
        <f>SUM(E53:E53)</f>
        <v>3.4749007936507934</v>
      </c>
      <c r="F54" s="49"/>
    </row>
    <row r="56" ht="7.5" customHeight="1"/>
    <row r="57" spans="2:3" ht="29.25">
      <c r="B57" s="31" t="s">
        <v>183</v>
      </c>
      <c r="C57" s="81">
        <f>C36</f>
        <v>2032.6741392292306</v>
      </c>
    </row>
  </sheetData>
  <sheetProtection/>
  <mergeCells count="11">
    <mergeCell ref="A4:E4"/>
    <mergeCell ref="A7:C7"/>
    <mergeCell ref="A11:C11"/>
    <mergeCell ref="A15:C15"/>
    <mergeCell ref="A1:E1"/>
    <mergeCell ref="A43:C43"/>
    <mergeCell ref="A45:C45"/>
    <mergeCell ref="A20:C20"/>
    <mergeCell ref="A23:C23"/>
    <mergeCell ref="A25:C25"/>
    <mergeCell ref="A40:F4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51"/>
  <sheetViews>
    <sheetView zoomScale="97" zoomScaleNormal="97" zoomScalePageLayoutView="0" workbookViewId="0" topLeftCell="A40">
      <selection activeCell="D49" sqref="D49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184</v>
      </c>
      <c r="B1" s="102"/>
      <c r="C1" s="102"/>
      <c r="D1" s="102"/>
      <c r="E1" s="102"/>
      <c r="F1" s="2"/>
    </row>
    <row r="2" spans="1:6" ht="39" customHeight="1">
      <c r="A2" s="2"/>
      <c r="B2" s="1" t="s">
        <v>98</v>
      </c>
      <c r="C2" s="3"/>
      <c r="D2" s="53">
        <v>68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40.5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7" ht="15">
      <c r="A7" s="97" t="s">
        <v>66</v>
      </c>
      <c r="B7" s="98"/>
      <c r="C7" s="99"/>
      <c r="D7" s="11">
        <f>SUM(D8:D10)</f>
        <v>481.8368901089086</v>
      </c>
      <c r="E7" s="11">
        <f>SUM(E8:E10)</f>
        <v>0.590486384937388</v>
      </c>
      <c r="F7" s="20"/>
      <c r="G7" s="19"/>
    </row>
    <row r="8" spans="1:7" ht="15.75" customHeight="1">
      <c r="A8" s="13">
        <v>1</v>
      </c>
      <c r="B8" s="7" t="s">
        <v>22</v>
      </c>
      <c r="C8" s="14" t="s">
        <v>23</v>
      </c>
      <c r="D8" s="15">
        <f>E8*$D$2*12</f>
        <v>297.95279973367667</v>
      </c>
      <c r="E8" s="21">
        <v>0.365138234967741</v>
      </c>
      <c r="F8" s="18"/>
      <c r="G8" s="19"/>
    </row>
    <row r="9" spans="1:7" ht="15.75" customHeight="1">
      <c r="A9" s="13">
        <v>2</v>
      </c>
      <c r="B9" s="7" t="s">
        <v>115</v>
      </c>
      <c r="C9" s="14" t="s">
        <v>23</v>
      </c>
      <c r="D9" s="15">
        <f>E9*$D$2*12</f>
        <v>156.17448000000005</v>
      </c>
      <c r="E9" s="56">
        <v>0.1913902941176471</v>
      </c>
      <c r="F9" s="18"/>
      <c r="G9" s="19"/>
    </row>
    <row r="10" spans="1:7" ht="30">
      <c r="A10" s="13">
        <v>3</v>
      </c>
      <c r="B10" s="17" t="s">
        <v>24</v>
      </c>
      <c r="C10" s="17" t="s">
        <v>25</v>
      </c>
      <c r="D10" s="15">
        <f>E10*$D$2*12</f>
        <v>27.70961037523196</v>
      </c>
      <c r="E10" s="15">
        <v>0.03395785585199995</v>
      </c>
      <c r="F10" s="18"/>
      <c r="G10" s="19"/>
    </row>
    <row r="11" spans="1:7" ht="15">
      <c r="A11" s="97" t="s">
        <v>67</v>
      </c>
      <c r="B11" s="100"/>
      <c r="C11" s="101"/>
      <c r="D11" s="22">
        <f>SUM(D12:D12)</f>
        <v>47.62568896840372</v>
      </c>
      <c r="E11" s="22">
        <f>SUM(E12:E12)</f>
        <v>0.058364814912259456</v>
      </c>
      <c r="F11" s="18"/>
      <c r="G11" s="19"/>
    </row>
    <row r="12" spans="1:6" ht="60">
      <c r="A12" s="13">
        <v>4</v>
      </c>
      <c r="B12" s="17" t="s">
        <v>63</v>
      </c>
      <c r="C12" s="17" t="s">
        <v>20</v>
      </c>
      <c r="D12" s="15">
        <f>E12*12*$D$2</f>
        <v>47.62568896840372</v>
      </c>
      <c r="E12" s="15">
        <v>0.058364814912259456</v>
      </c>
      <c r="F12" s="2"/>
    </row>
    <row r="13" spans="1:6" ht="15">
      <c r="A13" s="95" t="s">
        <v>68</v>
      </c>
      <c r="B13" s="96"/>
      <c r="C13" s="96"/>
      <c r="D13" s="25">
        <f>SUM(D14:D15)</f>
        <v>454.89410445999516</v>
      </c>
      <c r="E13" s="25">
        <f>SUM(E14:E15)</f>
        <v>0.5574682652696019</v>
      </c>
      <c r="F13" s="2"/>
    </row>
    <row r="14" spans="1:6" ht="60">
      <c r="A14" s="13">
        <v>5</v>
      </c>
      <c r="B14" s="17" t="s">
        <v>76</v>
      </c>
      <c r="C14" s="17" t="s">
        <v>20</v>
      </c>
      <c r="D14" s="15">
        <f>E14*12*$D$2</f>
        <v>55.43987845526209</v>
      </c>
      <c r="E14" s="15">
        <v>0.06794102751870354</v>
      </c>
      <c r="F14" s="2"/>
    </row>
    <row r="15" spans="1:6" ht="45">
      <c r="A15" s="13">
        <v>6</v>
      </c>
      <c r="B15" s="17" t="s">
        <v>32</v>
      </c>
      <c r="C15" s="17" t="s">
        <v>142</v>
      </c>
      <c r="D15" s="15">
        <f>E15*12*$D$2</f>
        <v>399.4542260047331</v>
      </c>
      <c r="E15" s="21">
        <v>0.48952723775089835</v>
      </c>
      <c r="F15" s="2"/>
    </row>
    <row r="16" spans="1:6" ht="15">
      <c r="A16" s="95" t="s">
        <v>69</v>
      </c>
      <c r="B16" s="95"/>
      <c r="C16" s="95"/>
      <c r="D16" s="26">
        <f>SUM(D17)</f>
        <v>187.73408604730417</v>
      </c>
      <c r="E16" s="26">
        <f>SUM(E17)</f>
        <v>0.23006628192071593</v>
      </c>
      <c r="F16" s="2"/>
    </row>
    <row r="17" spans="1:6" ht="15">
      <c r="A17" s="13">
        <v>7</v>
      </c>
      <c r="B17" s="17" t="s">
        <v>35</v>
      </c>
      <c r="C17" s="17" t="s">
        <v>36</v>
      </c>
      <c r="D17" s="15">
        <f>E17*12*$D$2</f>
        <v>187.73408604730417</v>
      </c>
      <c r="E17" s="27">
        <v>0.23006628192071593</v>
      </c>
      <c r="F17" s="2"/>
    </row>
    <row r="18" spans="1:6" ht="15">
      <c r="A18" s="8"/>
      <c r="B18" s="28" t="s">
        <v>39</v>
      </c>
      <c r="C18" s="28"/>
      <c r="D18" s="11">
        <f>D7+D11+D13+D16</f>
        <v>1172.0907695846115</v>
      </c>
      <c r="E18" s="11">
        <f>E7+E11+E13+E16</f>
        <v>1.4363857470399655</v>
      </c>
      <c r="F18" s="4"/>
    </row>
    <row r="19" spans="1:6" ht="15">
      <c r="A19" s="30"/>
      <c r="B19" s="31"/>
      <c r="C19" s="32"/>
      <c r="D19" s="33"/>
      <c r="E19" s="34"/>
      <c r="F19" s="2"/>
    </row>
    <row r="20" spans="1:6" ht="15">
      <c r="A20" s="30"/>
      <c r="B20" s="31"/>
      <c r="C20" s="41"/>
      <c r="D20" s="41"/>
      <c r="E20" s="41"/>
      <c r="F20" s="41"/>
    </row>
    <row r="21" spans="1:6" ht="105">
      <c r="A21" s="10" t="s">
        <v>40</v>
      </c>
      <c r="B21" s="10" t="s">
        <v>41</v>
      </c>
      <c r="C21" s="10" t="s">
        <v>42</v>
      </c>
      <c r="D21" s="10" t="s">
        <v>43</v>
      </c>
      <c r="E21" s="10" t="s">
        <v>44</v>
      </c>
      <c r="F21" s="10" t="s">
        <v>45</v>
      </c>
    </row>
    <row r="22" spans="1:6" ht="15">
      <c r="A22" s="10">
        <v>1</v>
      </c>
      <c r="B22" s="82" t="s">
        <v>116</v>
      </c>
      <c r="C22" s="10" t="s">
        <v>139</v>
      </c>
      <c r="D22" s="88">
        <f>700.54*3.5</f>
        <v>2451.89</v>
      </c>
      <c r="E22" s="37">
        <f>D22/12/$D$2</f>
        <v>3.0047671568627448</v>
      </c>
      <c r="F22" s="38">
        <v>1</v>
      </c>
    </row>
    <row r="23" spans="1:6" ht="15">
      <c r="A23" s="10"/>
      <c r="B23" s="60" t="s">
        <v>59</v>
      </c>
      <c r="C23" s="9"/>
      <c r="D23" s="74">
        <f>SUM(D22:D22)</f>
        <v>2451.89</v>
      </c>
      <c r="E23" s="39">
        <f>SUM(E22:E22)</f>
        <v>3.0047671568627448</v>
      </c>
      <c r="F23" s="40"/>
    </row>
    <row r="24" spans="1:6" ht="15">
      <c r="A24" s="30"/>
      <c r="B24" s="31"/>
      <c r="C24" s="41"/>
      <c r="D24" s="41"/>
      <c r="E24" s="41"/>
      <c r="F24" s="41"/>
    </row>
    <row r="25" spans="1:6" ht="15">
      <c r="A25" s="30"/>
      <c r="B25" s="31"/>
      <c r="C25" s="41"/>
      <c r="D25" s="41"/>
      <c r="E25" s="41"/>
      <c r="F25" s="41"/>
    </row>
    <row r="26" spans="1:6" ht="15">
      <c r="A26" s="30"/>
      <c r="B26" s="31"/>
      <c r="C26" s="41"/>
      <c r="D26" s="41"/>
      <c r="E26" s="41"/>
      <c r="F26" s="41"/>
    </row>
    <row r="27" spans="1:6" ht="15">
      <c r="A27" s="30"/>
      <c r="B27" s="31"/>
      <c r="C27" s="41"/>
      <c r="D27" s="41"/>
      <c r="E27" s="41"/>
      <c r="F27" s="41"/>
    </row>
    <row r="28" spans="1:6" ht="29.25">
      <c r="A28" s="30"/>
      <c r="B28" s="31" t="s">
        <v>47</v>
      </c>
      <c r="C28" s="42">
        <f>D18+D23</f>
        <v>3623.980769584611</v>
      </c>
      <c r="D28" s="42"/>
      <c r="E28" s="42"/>
      <c r="F28" s="41"/>
    </row>
    <row r="29" spans="1:6" ht="15">
      <c r="A29" s="30"/>
      <c r="B29" s="31" t="s">
        <v>48</v>
      </c>
      <c r="C29" s="43">
        <f>E18+E23</f>
        <v>4.44115290390271</v>
      </c>
      <c r="D29" s="41"/>
      <c r="E29" s="41"/>
      <c r="F29" s="41"/>
    </row>
    <row r="30" spans="1:6" ht="15">
      <c r="A30" s="30"/>
      <c r="B30" s="31"/>
      <c r="C30" s="43"/>
      <c r="D30" s="41"/>
      <c r="E30" s="41"/>
      <c r="F30" s="41"/>
    </row>
    <row r="31" spans="1:6" ht="15">
      <c r="A31" s="30"/>
      <c r="B31" s="31"/>
      <c r="C31" s="43"/>
      <c r="D31" s="41"/>
      <c r="E31" s="41"/>
      <c r="F31" s="41"/>
    </row>
    <row r="32" spans="1:6" ht="15">
      <c r="A32" s="30"/>
      <c r="B32" s="31"/>
      <c r="C32" s="43"/>
      <c r="D32" s="41"/>
      <c r="E32" s="41"/>
      <c r="F32" s="41"/>
    </row>
    <row r="33" spans="1:6" ht="15">
      <c r="A33" s="2"/>
      <c r="B33" s="2"/>
      <c r="C33" s="2"/>
      <c r="D33" s="2"/>
      <c r="E33" s="2"/>
      <c r="F33" s="2"/>
    </row>
    <row r="34" spans="1:6" ht="33" customHeight="1">
      <c r="A34" s="102" t="s">
        <v>49</v>
      </c>
      <c r="B34" s="102"/>
      <c r="C34" s="102"/>
      <c r="D34" s="102"/>
      <c r="E34" s="102"/>
      <c r="F34" s="102"/>
    </row>
    <row r="35" spans="1:6" ht="15">
      <c r="A35" s="1"/>
      <c r="B35" s="1"/>
      <c r="C35" s="1"/>
      <c r="D35" s="2"/>
      <c r="E35" s="2"/>
      <c r="F35" s="2"/>
    </row>
    <row r="36" spans="1:6" ht="71.25">
      <c r="A36" s="7"/>
      <c r="B36" s="8" t="s">
        <v>2</v>
      </c>
      <c r="C36" s="8" t="s">
        <v>3</v>
      </c>
      <c r="D36" s="8" t="s">
        <v>4</v>
      </c>
      <c r="E36" s="8" t="s">
        <v>5</v>
      </c>
      <c r="F36" s="2"/>
    </row>
    <row r="37" spans="1:5" ht="29.25" customHeight="1">
      <c r="A37" s="103" t="s">
        <v>50</v>
      </c>
      <c r="B37" s="103"/>
      <c r="C37" s="103"/>
      <c r="D37" s="11">
        <f>D38</f>
        <v>10.322400000000002</v>
      </c>
      <c r="E37" s="11">
        <f>E38</f>
        <v>0.012650000000000002</v>
      </c>
    </row>
    <row r="38" spans="1:5" ht="30">
      <c r="A38" s="13">
        <v>1</v>
      </c>
      <c r="B38" s="44" t="s">
        <v>51</v>
      </c>
      <c r="C38" s="44" t="s">
        <v>52</v>
      </c>
      <c r="D38" s="15">
        <f>E38*12*$D$2</f>
        <v>10.322400000000002</v>
      </c>
      <c r="E38" s="45">
        <v>0.012650000000000002</v>
      </c>
    </row>
    <row r="39" spans="1:5" ht="32.25" customHeight="1">
      <c r="A39" s="103" t="s">
        <v>53</v>
      </c>
      <c r="B39" s="103"/>
      <c r="C39" s="103"/>
      <c r="D39" s="11">
        <f>D40+D41</f>
        <v>82.57920000000001</v>
      </c>
      <c r="E39" s="11">
        <f>E40+E41</f>
        <v>0.10120000000000001</v>
      </c>
    </row>
    <row r="40" spans="1:5" ht="45">
      <c r="A40" s="13">
        <v>2</v>
      </c>
      <c r="B40" s="44" t="s">
        <v>54</v>
      </c>
      <c r="C40" s="44" t="s">
        <v>55</v>
      </c>
      <c r="D40" s="15">
        <f>E40*$D$2*12</f>
        <v>20.644800000000004</v>
      </c>
      <c r="E40" s="45">
        <v>0.025300000000000003</v>
      </c>
    </row>
    <row r="41" spans="1:6" ht="15">
      <c r="A41" s="13">
        <v>3</v>
      </c>
      <c r="B41" s="47" t="s">
        <v>57</v>
      </c>
      <c r="C41" s="7" t="s">
        <v>52</v>
      </c>
      <c r="D41" s="15">
        <f>E41*$D$2*12</f>
        <v>61.93440000000001</v>
      </c>
      <c r="E41" s="16">
        <v>0.07590000000000001</v>
      </c>
      <c r="F41" s="4"/>
    </row>
    <row r="42" spans="1:6" ht="15">
      <c r="A42" s="8"/>
      <c r="B42" s="28" t="s">
        <v>39</v>
      </c>
      <c r="C42" s="28"/>
      <c r="D42" s="29">
        <f>D37+D39</f>
        <v>92.90160000000002</v>
      </c>
      <c r="E42" s="11">
        <f>E37+E39</f>
        <v>0.11385</v>
      </c>
      <c r="F42" s="4"/>
    </row>
    <row r="43" spans="1:6" ht="15">
      <c r="A43" s="2"/>
      <c r="B43" s="2"/>
      <c r="C43" s="2"/>
      <c r="D43" s="2"/>
      <c r="E43" s="2"/>
      <c r="F43" s="2"/>
    </row>
    <row r="44" spans="1:6" ht="15">
      <c r="A44" s="35"/>
      <c r="B44" s="35"/>
      <c r="C44" s="35"/>
      <c r="D44" s="35"/>
      <c r="E44" s="35"/>
      <c r="F44" s="36"/>
    </row>
    <row r="45" spans="1:6" ht="105">
      <c r="A45" s="10" t="s">
        <v>40</v>
      </c>
      <c r="B45" s="10" t="s">
        <v>41</v>
      </c>
      <c r="C45" s="10" t="s">
        <v>42</v>
      </c>
      <c r="D45" s="10" t="s">
        <v>43</v>
      </c>
      <c r="E45" s="10" t="s">
        <v>58</v>
      </c>
      <c r="F45" s="10" t="s">
        <v>45</v>
      </c>
    </row>
    <row r="46" spans="1:6" ht="15">
      <c r="A46" s="10">
        <v>1</v>
      </c>
      <c r="B46" s="82" t="s">
        <v>116</v>
      </c>
      <c r="C46" s="10" t="s">
        <v>139</v>
      </c>
      <c r="D46" s="88">
        <f>700.54*3.5</f>
        <v>2451.89</v>
      </c>
      <c r="E46" s="37">
        <f>D46/12/$D$2</f>
        <v>3.0047671568627448</v>
      </c>
      <c r="F46" s="38">
        <v>1</v>
      </c>
    </row>
    <row r="47" spans="1:6" ht="15">
      <c r="A47" s="49"/>
      <c r="B47" s="49" t="s">
        <v>59</v>
      </c>
      <c r="C47" s="49"/>
      <c r="D47" s="50">
        <f>SUM(D46:D46)</f>
        <v>2451.89</v>
      </c>
      <c r="E47" s="51">
        <f>SUM(E46:E46)</f>
        <v>3.0047671568627448</v>
      </c>
      <c r="F47" s="49"/>
    </row>
    <row r="51" spans="2:3" ht="29.25">
      <c r="B51" s="31" t="s">
        <v>185</v>
      </c>
      <c r="C51" s="81">
        <f>C28</f>
        <v>3623.980769584611</v>
      </c>
    </row>
  </sheetData>
  <sheetProtection/>
  <mergeCells count="9">
    <mergeCell ref="A1:E1"/>
    <mergeCell ref="A39:C39"/>
    <mergeCell ref="A16:C16"/>
    <mergeCell ref="A34:F34"/>
    <mergeCell ref="A37:C37"/>
    <mergeCell ref="A4:E4"/>
    <mergeCell ref="A7:C7"/>
    <mergeCell ref="A11:C11"/>
    <mergeCell ref="A13:C13"/>
  </mergeCells>
  <printOptions/>
  <pageMargins left="0.3937007874015748" right="0.31496062992125984" top="0.31496062992125984" bottom="0.31496062992125984" header="0" footer="0"/>
  <pageSetup horizontalDpi="600" verticalDpi="6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58"/>
  <sheetViews>
    <sheetView zoomScale="97" zoomScaleNormal="97" zoomScalePageLayoutView="0" workbookViewId="0" topLeftCell="A52">
      <selection activeCell="C56" sqref="C56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0.625" style="5" customWidth="1"/>
    <col min="5" max="5" width="12.625" style="5" customWidth="1"/>
    <col min="6" max="16384" width="9.125" style="5" customWidth="1"/>
  </cols>
  <sheetData>
    <row r="1" spans="1:6" ht="15" customHeight="1">
      <c r="A1" s="102" t="s">
        <v>186</v>
      </c>
      <c r="B1" s="102"/>
      <c r="C1" s="102"/>
      <c r="D1" s="102"/>
      <c r="E1" s="102"/>
      <c r="F1" s="2"/>
    </row>
    <row r="2" spans="1:6" ht="15">
      <c r="A2" s="2"/>
      <c r="B2" s="1" t="s">
        <v>187</v>
      </c>
      <c r="C2" s="3"/>
      <c r="D2" s="53">
        <v>188.7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30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85.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7" ht="30" customHeight="1">
      <c r="A7" s="95" t="s">
        <v>6</v>
      </c>
      <c r="B7" s="96"/>
      <c r="C7" s="96"/>
      <c r="D7" s="11">
        <f>SUM(D8:D12)</f>
        <v>5484.482027305269</v>
      </c>
      <c r="E7" s="11">
        <f>SUM(E8:E12)</f>
        <v>2.42204647028143</v>
      </c>
      <c r="F7" s="12"/>
      <c r="G7" s="55"/>
    </row>
    <row r="8" spans="1:7" ht="15" customHeight="1">
      <c r="A8" s="13">
        <v>1</v>
      </c>
      <c r="B8" s="7" t="s">
        <v>7</v>
      </c>
      <c r="C8" s="14" t="s">
        <v>8</v>
      </c>
      <c r="D8" s="15">
        <f>E8*$D$2*12</f>
        <v>259.65533313823624</v>
      </c>
      <c r="E8" s="54">
        <v>0.11466849193527481</v>
      </c>
      <c r="F8" s="2"/>
      <c r="G8" s="55"/>
    </row>
    <row r="9" spans="1:7" ht="15">
      <c r="A9" s="13">
        <v>2</v>
      </c>
      <c r="B9" s="7" t="s">
        <v>9</v>
      </c>
      <c r="C9" s="14" t="s">
        <v>8</v>
      </c>
      <c r="D9" s="15">
        <f>E9*$D$2*12</f>
        <v>3162.471464174243</v>
      </c>
      <c r="E9" s="54">
        <v>1.3966046035039053</v>
      </c>
      <c r="F9" s="2"/>
      <c r="G9" s="55"/>
    </row>
    <row r="10" spans="1:7" ht="30">
      <c r="A10" s="13">
        <v>3</v>
      </c>
      <c r="B10" s="7" t="s">
        <v>11</v>
      </c>
      <c r="C10" s="17" t="s">
        <v>12</v>
      </c>
      <c r="D10" s="15">
        <f>E10*$D$2*12</f>
        <v>302.3259648078065</v>
      </c>
      <c r="E10" s="15">
        <v>0.13351261473582693</v>
      </c>
      <c r="F10" s="2"/>
      <c r="G10" s="55"/>
    </row>
    <row r="11" spans="1:7" ht="60">
      <c r="A11" s="13">
        <v>4</v>
      </c>
      <c r="B11" s="14" t="s">
        <v>13</v>
      </c>
      <c r="C11" s="14" t="s">
        <v>14</v>
      </c>
      <c r="D11" s="15">
        <f>E11*$D$2*12</f>
        <v>1612.4051456416346</v>
      </c>
      <c r="E11" s="15">
        <v>0.712067278591077</v>
      </c>
      <c r="F11" s="2"/>
      <c r="G11" s="55"/>
    </row>
    <row r="12" spans="1:7" ht="15">
      <c r="A12" s="13">
        <v>5</v>
      </c>
      <c r="B12" s="17" t="s">
        <v>19</v>
      </c>
      <c r="C12" s="17" t="s">
        <v>20</v>
      </c>
      <c r="D12" s="15">
        <f>E12*$D$2*12</f>
        <v>147.62411954334965</v>
      </c>
      <c r="E12" s="54">
        <v>0.06519348151534607</v>
      </c>
      <c r="F12" s="18"/>
      <c r="G12" s="55"/>
    </row>
    <row r="13" spans="1:7" ht="15">
      <c r="A13" s="97" t="s">
        <v>62</v>
      </c>
      <c r="B13" s="98"/>
      <c r="C13" s="99"/>
      <c r="D13" s="11">
        <f>SUM(D14:D16)</f>
        <v>1888.6028505445454</v>
      </c>
      <c r="E13" s="11">
        <f>SUM(E14:E16)</f>
        <v>0.8340411811272503</v>
      </c>
      <c r="F13" s="20"/>
      <c r="G13" s="55"/>
    </row>
    <row r="14" spans="1:6" ht="15">
      <c r="A14" s="13">
        <v>6</v>
      </c>
      <c r="B14" s="7" t="s">
        <v>22</v>
      </c>
      <c r="C14" s="14" t="s">
        <v>23</v>
      </c>
      <c r="D14" s="15">
        <f>E14*$D$2*12</f>
        <v>1489.7639986683855</v>
      </c>
      <c r="E14" s="56">
        <v>0.6579067296716065</v>
      </c>
      <c r="F14" s="18"/>
    </row>
    <row r="15" spans="1:6" ht="15">
      <c r="A15" s="13">
        <v>7</v>
      </c>
      <c r="B15" s="7" t="s">
        <v>115</v>
      </c>
      <c r="C15" s="14" t="s">
        <v>23</v>
      </c>
      <c r="D15" s="15">
        <f>E15*$D$2*12</f>
        <v>260.2908000000001</v>
      </c>
      <c r="E15" s="56">
        <v>0.11494912559618446</v>
      </c>
      <c r="F15" s="18"/>
    </row>
    <row r="16" spans="1:7" ht="30">
      <c r="A16" s="13">
        <v>8</v>
      </c>
      <c r="B16" s="17" t="s">
        <v>24</v>
      </c>
      <c r="C16" s="17" t="s">
        <v>25</v>
      </c>
      <c r="D16" s="15">
        <f>E16*$D$2*12</f>
        <v>138.54805187615986</v>
      </c>
      <c r="E16" s="15">
        <v>0.061185325859459405</v>
      </c>
      <c r="F16" s="18"/>
      <c r="G16" s="19"/>
    </row>
    <row r="17" spans="1:7" ht="15">
      <c r="A17" s="97" t="s">
        <v>26</v>
      </c>
      <c r="B17" s="100"/>
      <c r="C17" s="101"/>
      <c r="D17" s="22">
        <f>SUM(D18:D19)</f>
        <v>408.4330967150572</v>
      </c>
      <c r="E17" s="22">
        <f>SUM(E18:E19)</f>
        <v>0.180371443523696</v>
      </c>
      <c r="F17" s="18"/>
      <c r="G17" s="19"/>
    </row>
    <row r="18" spans="1:7" ht="15" customHeight="1">
      <c r="A18" s="13">
        <v>9</v>
      </c>
      <c r="B18" s="17" t="s">
        <v>27</v>
      </c>
      <c r="C18" s="17" t="s">
        <v>20</v>
      </c>
      <c r="D18" s="15">
        <f>E18*12*$D$2</f>
        <v>233.59163825868367</v>
      </c>
      <c r="E18" s="54">
        <v>0.10315829281870857</v>
      </c>
      <c r="F18" s="12"/>
      <c r="G18" s="23"/>
    </row>
    <row r="19" spans="1:6" ht="60">
      <c r="A19" s="13">
        <v>10</v>
      </c>
      <c r="B19" s="17" t="s">
        <v>63</v>
      </c>
      <c r="C19" s="17" t="s">
        <v>20</v>
      </c>
      <c r="D19" s="15">
        <f>E19*12*$D$2</f>
        <v>174.84145845637354</v>
      </c>
      <c r="E19" s="15">
        <v>0.07721315070498744</v>
      </c>
      <c r="F19" s="2"/>
    </row>
    <row r="20" spans="1:7" ht="15">
      <c r="A20" s="95" t="s">
        <v>31</v>
      </c>
      <c r="B20" s="96"/>
      <c r="C20" s="96"/>
      <c r="D20" s="25">
        <f>SUM(D21:D22)</f>
        <v>4009.7451734900305</v>
      </c>
      <c r="E20" s="25">
        <f>SUM(E21:E22)</f>
        <v>1.7707759995981411</v>
      </c>
      <c r="F20" s="2"/>
      <c r="G20" s="57"/>
    </row>
    <row r="21" spans="1:7" ht="60" customHeight="1">
      <c r="A21" s="13">
        <v>11</v>
      </c>
      <c r="B21" s="17" t="s">
        <v>64</v>
      </c>
      <c r="C21" s="17" t="s">
        <v>20</v>
      </c>
      <c r="D21" s="15">
        <f>E21*12*$D$2</f>
        <v>579.9684187175169</v>
      </c>
      <c r="E21" s="15">
        <v>0.25612454456700096</v>
      </c>
      <c r="F21" s="57"/>
      <c r="G21" s="57"/>
    </row>
    <row r="22" spans="1:7" ht="90">
      <c r="A22" s="13">
        <v>12</v>
      </c>
      <c r="B22" s="17" t="s">
        <v>32</v>
      </c>
      <c r="C22" s="17" t="s">
        <v>65</v>
      </c>
      <c r="D22" s="15">
        <f>E22*12*$D$2</f>
        <v>3429.776754772514</v>
      </c>
      <c r="E22" s="21">
        <v>1.5146514550311403</v>
      </c>
      <c r="F22" s="57"/>
      <c r="G22" s="57"/>
    </row>
    <row r="23" spans="1:6" ht="15">
      <c r="A23" s="95" t="s">
        <v>34</v>
      </c>
      <c r="B23" s="95"/>
      <c r="C23" s="95"/>
      <c r="D23" s="26">
        <f>SUM(D24)</f>
        <v>618.9876000000002</v>
      </c>
      <c r="E23" s="26">
        <f>SUM(E24)</f>
        <v>0.2733561208267091</v>
      </c>
      <c r="F23" s="2"/>
    </row>
    <row r="24" spans="1:7" ht="15">
      <c r="A24" s="13">
        <v>13</v>
      </c>
      <c r="B24" s="17" t="s">
        <v>35</v>
      </c>
      <c r="C24" s="17" t="s">
        <v>36</v>
      </c>
      <c r="D24" s="15">
        <f>E24*12*$D$2</f>
        <v>618.9876000000002</v>
      </c>
      <c r="E24" s="56">
        <v>0.2733561208267091</v>
      </c>
      <c r="F24" s="2"/>
      <c r="G24" s="57"/>
    </row>
    <row r="25" spans="1:7" ht="15">
      <c r="A25" s="95" t="s">
        <v>37</v>
      </c>
      <c r="B25" s="95"/>
      <c r="C25" s="95"/>
      <c r="D25" s="26">
        <f>SUM(D26:D27)</f>
        <v>126.697878510942</v>
      </c>
      <c r="E25" s="26">
        <f>SUM(E26:E27)</f>
        <v>0.05595207494742184</v>
      </c>
      <c r="F25" s="2"/>
      <c r="G25" s="57"/>
    </row>
    <row r="26" spans="1:7" ht="30">
      <c r="A26" s="13">
        <v>14</v>
      </c>
      <c r="B26" s="17" t="s">
        <v>38</v>
      </c>
      <c r="C26" s="17" t="s">
        <v>25</v>
      </c>
      <c r="D26" s="15">
        <f>E26*12*$D$2</f>
        <v>88.67496478805946</v>
      </c>
      <c r="E26" s="15">
        <v>0.03916046846319531</v>
      </c>
      <c r="F26" s="2"/>
      <c r="G26" s="58"/>
    </row>
    <row r="27" spans="1:7" ht="45">
      <c r="A27" s="13">
        <v>15</v>
      </c>
      <c r="B27" s="17" t="s">
        <v>72</v>
      </c>
      <c r="C27" s="17" t="s">
        <v>73</v>
      </c>
      <c r="D27" s="15">
        <f>E27*12*$D$2</f>
        <v>38.02291372288255</v>
      </c>
      <c r="E27" s="15">
        <v>0.01679160648422653</v>
      </c>
      <c r="F27" s="2"/>
      <c r="G27" s="57"/>
    </row>
    <row r="28" spans="1:7" ht="15">
      <c r="A28" s="8"/>
      <c r="B28" s="28" t="s">
        <v>39</v>
      </c>
      <c r="C28" s="28"/>
      <c r="D28" s="11">
        <f>D7+D13+D17+D20+D23+D25</f>
        <v>12536.948626565845</v>
      </c>
      <c r="E28" s="11">
        <f>E7+E13+E17+E20+E23+E25</f>
        <v>5.536543290304649</v>
      </c>
      <c r="F28" s="4"/>
      <c r="G28" s="57"/>
    </row>
    <row r="29" spans="1:7" ht="4.5" customHeight="1">
      <c r="A29" s="30"/>
      <c r="B29" s="31"/>
      <c r="C29" s="32"/>
      <c r="D29" s="33"/>
      <c r="E29" s="34"/>
      <c r="F29" s="2"/>
      <c r="G29" s="52"/>
    </row>
    <row r="30" spans="1:7" ht="15">
      <c r="A30" s="30"/>
      <c r="B30" s="31"/>
      <c r="C30" s="32"/>
      <c r="D30" s="33"/>
      <c r="E30" s="34"/>
      <c r="F30" s="2"/>
      <c r="G30" s="52"/>
    </row>
    <row r="31" spans="1:6" ht="105">
      <c r="A31" s="10" t="s">
        <v>40</v>
      </c>
      <c r="B31" s="10" t="s">
        <v>41</v>
      </c>
      <c r="C31" s="10" t="s">
        <v>42</v>
      </c>
      <c r="D31" s="10" t="s">
        <v>43</v>
      </c>
      <c r="E31" s="10" t="s">
        <v>44</v>
      </c>
      <c r="F31" s="10" t="s">
        <v>45</v>
      </c>
    </row>
    <row r="32" spans="1:6" ht="15">
      <c r="A32" s="10">
        <v>1</v>
      </c>
      <c r="B32" s="82" t="s">
        <v>116</v>
      </c>
      <c r="C32" s="10" t="s">
        <v>254</v>
      </c>
      <c r="D32" s="88">
        <f>700.54*9.7</f>
        <v>6795.237999999999</v>
      </c>
      <c r="E32" s="37">
        <f>D32/12/$D$2</f>
        <v>3.0009000176647236</v>
      </c>
      <c r="F32" s="38">
        <v>1</v>
      </c>
    </row>
    <row r="33" spans="1:6" ht="15">
      <c r="A33" s="10"/>
      <c r="B33" s="60" t="s">
        <v>59</v>
      </c>
      <c r="C33" s="9"/>
      <c r="D33" s="74">
        <f>SUM(D32:D32)</f>
        <v>6795.237999999999</v>
      </c>
      <c r="E33" s="75">
        <f>SUM(E32:E32)</f>
        <v>3.0009000176647236</v>
      </c>
      <c r="F33" s="40"/>
    </row>
    <row r="34" spans="1:6" ht="15">
      <c r="A34" s="30"/>
      <c r="B34" s="31"/>
      <c r="C34" s="41"/>
      <c r="D34" s="41"/>
      <c r="E34" s="41"/>
      <c r="F34" s="41"/>
    </row>
    <row r="35" spans="1:6" ht="15">
      <c r="A35" s="30"/>
      <c r="B35" s="31"/>
      <c r="C35" s="41"/>
      <c r="D35" s="41"/>
      <c r="E35" s="41"/>
      <c r="F35" s="41"/>
    </row>
    <row r="36" spans="1:6" ht="15">
      <c r="A36" s="30"/>
      <c r="B36" s="31"/>
      <c r="C36" s="41"/>
      <c r="D36" s="41"/>
      <c r="E36" s="41"/>
      <c r="F36" s="41"/>
    </row>
    <row r="37" spans="1:6" ht="29.25">
      <c r="A37" s="30"/>
      <c r="B37" s="31" t="s">
        <v>47</v>
      </c>
      <c r="C37" s="42">
        <f>D28+D33</f>
        <v>19332.186626565846</v>
      </c>
      <c r="D37" s="42"/>
      <c r="E37" s="42"/>
      <c r="F37" s="41"/>
    </row>
    <row r="38" spans="1:6" ht="15">
      <c r="A38" s="30"/>
      <c r="B38" s="31" t="s">
        <v>48</v>
      </c>
      <c r="C38" s="43">
        <f>E28+E33</f>
        <v>8.537443307969372</v>
      </c>
      <c r="D38" s="41"/>
      <c r="E38" s="41"/>
      <c r="F38" s="41"/>
    </row>
    <row r="39" spans="1:6" ht="15">
      <c r="A39" s="30"/>
      <c r="B39" s="31"/>
      <c r="C39" s="43"/>
      <c r="D39" s="41"/>
      <c r="E39" s="41"/>
      <c r="F39" s="41"/>
    </row>
    <row r="40" spans="1:6" ht="15">
      <c r="A40" s="30"/>
      <c r="B40" s="31"/>
      <c r="C40" s="43"/>
      <c r="D40" s="41"/>
      <c r="E40" s="41"/>
      <c r="F40" s="41"/>
    </row>
    <row r="41" spans="1:6" ht="33" customHeight="1">
      <c r="A41" s="102" t="s">
        <v>49</v>
      </c>
      <c r="B41" s="102"/>
      <c r="C41" s="102"/>
      <c r="D41" s="102"/>
      <c r="E41" s="102"/>
      <c r="F41" s="102"/>
    </row>
    <row r="42" spans="1:6" ht="15">
      <c r="A42" s="1"/>
      <c r="B42" s="1"/>
      <c r="C42" s="1"/>
      <c r="D42" s="2"/>
      <c r="E42" s="2"/>
      <c r="F42" s="2"/>
    </row>
    <row r="43" spans="1:6" ht="85.5">
      <c r="A43" s="7"/>
      <c r="B43" s="8" t="s">
        <v>2</v>
      </c>
      <c r="C43" s="8" t="s">
        <v>3</v>
      </c>
      <c r="D43" s="8" t="s">
        <v>4</v>
      </c>
      <c r="E43" s="8" t="s">
        <v>5</v>
      </c>
      <c r="F43" s="2"/>
    </row>
    <row r="44" spans="1:5" ht="30.75" customHeight="1">
      <c r="A44" s="103" t="s">
        <v>50</v>
      </c>
      <c r="B44" s="103"/>
      <c r="C44" s="103"/>
      <c r="D44" s="11">
        <f>D45</f>
        <v>28.644660000000002</v>
      </c>
      <c r="E44" s="11">
        <f>E45</f>
        <v>0.012650000000000002</v>
      </c>
    </row>
    <row r="45" spans="1:5" ht="30">
      <c r="A45" s="13">
        <v>1</v>
      </c>
      <c r="B45" s="44" t="s">
        <v>51</v>
      </c>
      <c r="C45" s="44" t="s">
        <v>16</v>
      </c>
      <c r="D45" s="15">
        <f>E45*12*$D$2</f>
        <v>28.644660000000002</v>
      </c>
      <c r="E45" s="45">
        <v>0.012650000000000002</v>
      </c>
    </row>
    <row r="46" spans="1:5" ht="32.25" customHeight="1">
      <c r="A46" s="103" t="s">
        <v>53</v>
      </c>
      <c r="B46" s="103"/>
      <c r="C46" s="103"/>
      <c r="D46" s="11">
        <f>D47+D48+D49</f>
        <v>878.2956128455908</v>
      </c>
      <c r="E46" s="11">
        <f>E47+E48+E49</f>
        <v>0.38787122983818706</v>
      </c>
    </row>
    <row r="47" spans="1:5" ht="28.5" customHeight="1">
      <c r="A47" s="13">
        <v>2</v>
      </c>
      <c r="B47" s="44" t="s">
        <v>54</v>
      </c>
      <c r="C47" s="44" t="s">
        <v>55</v>
      </c>
      <c r="D47" s="15">
        <f>E47*$D$2*12</f>
        <v>57.289320000000004</v>
      </c>
      <c r="E47" s="45">
        <v>0.025300000000000003</v>
      </c>
    </row>
    <row r="48" spans="1:5" ht="30">
      <c r="A48" s="13">
        <v>3</v>
      </c>
      <c r="B48" s="46" t="s">
        <v>7</v>
      </c>
      <c r="C48" s="46" t="s">
        <v>56</v>
      </c>
      <c r="D48" s="15">
        <f>E48*$D$2*12</f>
        <v>649.1383328455908</v>
      </c>
      <c r="E48" s="45">
        <v>0.28667122983818705</v>
      </c>
    </row>
    <row r="49" spans="1:5" ht="15">
      <c r="A49" s="13">
        <v>4</v>
      </c>
      <c r="B49" s="47" t="s">
        <v>57</v>
      </c>
      <c r="C49" s="7" t="s">
        <v>52</v>
      </c>
      <c r="D49" s="15">
        <f>E49*$D$2*12</f>
        <v>171.86796</v>
      </c>
      <c r="E49" s="16">
        <v>0.07590000000000001</v>
      </c>
    </row>
    <row r="50" spans="1:6" ht="15">
      <c r="A50" s="8"/>
      <c r="B50" s="28" t="s">
        <v>39</v>
      </c>
      <c r="C50" s="28"/>
      <c r="D50" s="29">
        <f>D44+D46</f>
        <v>906.9402728455908</v>
      </c>
      <c r="E50" s="11">
        <f>E44+E46</f>
        <v>0.40052122983818705</v>
      </c>
      <c r="F50" s="4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05">
      <c r="A53" s="10" t="s">
        <v>40</v>
      </c>
      <c r="B53" s="10" t="s">
        <v>41</v>
      </c>
      <c r="C53" s="10" t="s">
        <v>42</v>
      </c>
      <c r="D53" s="10" t="s">
        <v>43</v>
      </c>
      <c r="E53" s="10" t="s">
        <v>58</v>
      </c>
      <c r="F53" s="10" t="s">
        <v>45</v>
      </c>
    </row>
    <row r="54" spans="1:6" ht="15">
      <c r="A54" s="10">
        <v>1</v>
      </c>
      <c r="B54" s="82" t="s">
        <v>116</v>
      </c>
      <c r="C54" s="10" t="s">
        <v>254</v>
      </c>
      <c r="D54" s="88">
        <f>700.54*9.7</f>
        <v>6795.237999999999</v>
      </c>
      <c r="E54" s="37">
        <f>D54/12/$D$2</f>
        <v>3.0009000176647236</v>
      </c>
      <c r="F54" s="38">
        <v>1</v>
      </c>
    </row>
    <row r="55" spans="1:6" ht="15">
      <c r="A55" s="49"/>
      <c r="B55" s="49" t="s">
        <v>59</v>
      </c>
      <c r="C55" s="49"/>
      <c r="D55" s="50">
        <f>SUM(D54:D54)</f>
        <v>6795.237999999999</v>
      </c>
      <c r="E55" s="51">
        <f>SUM(E54:E54)</f>
        <v>3.0009000176647236</v>
      </c>
      <c r="F55" s="49"/>
    </row>
    <row r="58" spans="2:3" ht="29.25">
      <c r="B58" s="31" t="s">
        <v>188</v>
      </c>
      <c r="C58" s="81">
        <f>C37</f>
        <v>19332.186626565846</v>
      </c>
    </row>
  </sheetData>
  <sheetProtection/>
  <mergeCells count="11">
    <mergeCell ref="A4:E4"/>
    <mergeCell ref="A7:C7"/>
    <mergeCell ref="A13:C13"/>
    <mergeCell ref="A17:C17"/>
    <mergeCell ref="A1:E1"/>
    <mergeCell ref="A44:C44"/>
    <mergeCell ref="A46:C46"/>
    <mergeCell ref="A20:C20"/>
    <mergeCell ref="A23:C23"/>
    <mergeCell ref="A25:C25"/>
    <mergeCell ref="A41:F4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61"/>
  <sheetViews>
    <sheetView zoomScale="97" zoomScaleNormal="97" zoomScalePageLayoutView="0" workbookViewId="0" topLeftCell="A37">
      <selection activeCell="E47" sqref="E47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189</v>
      </c>
      <c r="B1" s="102"/>
      <c r="C1" s="102"/>
      <c r="D1" s="102"/>
      <c r="E1" s="102"/>
      <c r="F1" s="2"/>
    </row>
    <row r="2" spans="1:6" ht="15">
      <c r="A2" s="2"/>
      <c r="B2" s="1" t="s">
        <v>99</v>
      </c>
      <c r="C2" s="3"/>
      <c r="D2" s="53">
        <v>113.05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30.75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6" ht="30" customHeight="1">
      <c r="A7" s="95" t="s">
        <v>6</v>
      </c>
      <c r="B7" s="96"/>
      <c r="C7" s="96"/>
      <c r="D7" s="11">
        <f>SUM(D8:D13)</f>
        <v>3329.8099988573226</v>
      </c>
      <c r="E7" s="11">
        <f>SUM(E8:E13)</f>
        <v>2.4545260200923806</v>
      </c>
      <c r="F7" s="12"/>
    </row>
    <row r="8" spans="1:6" ht="15.75" customHeight="1">
      <c r="A8" s="13">
        <v>1</v>
      </c>
      <c r="B8" s="7" t="s">
        <v>7</v>
      </c>
      <c r="C8" s="14" t="s">
        <v>8</v>
      </c>
      <c r="D8" s="15">
        <f aca="true" t="shared" si="0" ref="D8:D13">E8*$D$2*12</f>
        <v>53.26263243861251</v>
      </c>
      <c r="E8" s="16">
        <v>0.03926185495990898</v>
      </c>
      <c r="F8" s="2"/>
    </row>
    <row r="9" spans="1:6" ht="15.75" customHeight="1">
      <c r="A9" s="13">
        <v>2</v>
      </c>
      <c r="B9" s="7" t="s">
        <v>9</v>
      </c>
      <c r="C9" s="14" t="s">
        <v>8</v>
      </c>
      <c r="D9" s="15">
        <f t="shared" si="0"/>
        <v>2607.5573912441823</v>
      </c>
      <c r="E9" s="16">
        <v>1.9221269285302836</v>
      </c>
      <c r="F9" s="2"/>
    </row>
    <row r="10" spans="1:6" ht="30">
      <c r="A10" s="13">
        <v>3</v>
      </c>
      <c r="B10" s="7" t="s">
        <v>11</v>
      </c>
      <c r="C10" s="17" t="s">
        <v>12</v>
      </c>
      <c r="D10" s="15">
        <f t="shared" si="0"/>
        <v>68.09143351527172</v>
      </c>
      <c r="E10" s="15">
        <v>0.050192712306701845</v>
      </c>
      <c r="F10" s="2"/>
    </row>
    <row r="11" spans="1:6" ht="60">
      <c r="A11" s="13">
        <v>4</v>
      </c>
      <c r="B11" s="14" t="s">
        <v>13</v>
      </c>
      <c r="C11" s="14" t="s">
        <v>14</v>
      </c>
      <c r="D11" s="15">
        <f t="shared" si="0"/>
        <v>363.15431208144923</v>
      </c>
      <c r="E11" s="15">
        <v>0.26769446563574323</v>
      </c>
      <c r="F11" s="2"/>
    </row>
    <row r="12" spans="1:6" ht="15.75" customHeight="1">
      <c r="A12" s="13">
        <v>5</v>
      </c>
      <c r="B12" s="17" t="s">
        <v>57</v>
      </c>
      <c r="C12" s="17" t="s">
        <v>18</v>
      </c>
      <c r="D12" s="15">
        <f t="shared" si="0"/>
        <v>128.69928973089657</v>
      </c>
      <c r="E12" s="16">
        <v>0.09486900319246394</v>
      </c>
      <c r="F12" s="2"/>
    </row>
    <row r="13" spans="1:7" ht="15.75" customHeight="1">
      <c r="A13" s="13">
        <v>6</v>
      </c>
      <c r="B13" s="17" t="s">
        <v>19</v>
      </c>
      <c r="C13" s="17" t="s">
        <v>20</v>
      </c>
      <c r="D13" s="15">
        <f t="shared" si="0"/>
        <v>109.04493984691047</v>
      </c>
      <c r="E13" s="15">
        <v>0.08038105546727883</v>
      </c>
      <c r="F13" s="18"/>
      <c r="G13" s="19"/>
    </row>
    <row r="14" spans="1:7" ht="15">
      <c r="A14" s="97" t="s">
        <v>62</v>
      </c>
      <c r="B14" s="98"/>
      <c r="C14" s="99"/>
      <c r="D14" s="11">
        <f>SUM(D15:D17)</f>
        <v>906.0806616619475</v>
      </c>
      <c r="E14" s="11">
        <f>SUM(E15:E17)</f>
        <v>0.6679055444950225</v>
      </c>
      <c r="F14" s="20"/>
      <c r="G14" s="19"/>
    </row>
    <row r="15" spans="1:7" ht="15.75" customHeight="1">
      <c r="A15" s="13">
        <v>7</v>
      </c>
      <c r="B15" s="7" t="s">
        <v>22</v>
      </c>
      <c r="C15" s="14" t="s">
        <v>23</v>
      </c>
      <c r="D15" s="15">
        <f>E15*$D$2*12</f>
        <v>638.4702851435932</v>
      </c>
      <c r="E15" s="21">
        <v>0.47064004507120244</v>
      </c>
      <c r="F15" s="18"/>
      <c r="G15" s="19"/>
    </row>
    <row r="16" spans="1:7" ht="15.75" customHeight="1">
      <c r="A16" s="13">
        <v>8</v>
      </c>
      <c r="B16" s="7" t="s">
        <v>115</v>
      </c>
      <c r="C16" s="14" t="s">
        <v>23</v>
      </c>
      <c r="D16" s="15">
        <f>E16*$D$2*12</f>
        <v>208.23264000000006</v>
      </c>
      <c r="E16" s="56">
        <v>0.15349597523219818</v>
      </c>
      <c r="F16" s="18"/>
      <c r="G16" s="19"/>
    </row>
    <row r="17" spans="1:7" ht="30">
      <c r="A17" s="13">
        <v>9</v>
      </c>
      <c r="B17" s="17" t="s">
        <v>24</v>
      </c>
      <c r="C17" s="17" t="s">
        <v>25</v>
      </c>
      <c r="D17" s="15">
        <f>E17*$D$2*12</f>
        <v>59.37773651835425</v>
      </c>
      <c r="E17" s="15">
        <v>0.04376952419162188</v>
      </c>
      <c r="F17" s="18"/>
      <c r="G17" s="19"/>
    </row>
    <row r="18" spans="1:7" ht="15">
      <c r="A18" s="97" t="s">
        <v>26</v>
      </c>
      <c r="B18" s="100"/>
      <c r="C18" s="101"/>
      <c r="D18" s="22">
        <f>SUM(D19:D21)</f>
        <v>494.50386103914417</v>
      </c>
      <c r="E18" s="22">
        <f>SUM(E19:E21)</f>
        <v>0.36451707285798624</v>
      </c>
      <c r="F18" s="18"/>
      <c r="G18" s="19"/>
    </row>
    <row r="19" spans="1:7" ht="15.75" customHeight="1">
      <c r="A19" s="13">
        <v>10</v>
      </c>
      <c r="B19" s="17" t="s">
        <v>27</v>
      </c>
      <c r="C19" s="17" t="s">
        <v>20</v>
      </c>
      <c r="D19" s="15">
        <f>E19*12*$D$2</f>
        <v>129.77313236593534</v>
      </c>
      <c r="E19" s="16">
        <v>0.09566057228802545</v>
      </c>
      <c r="F19" s="12"/>
      <c r="G19" s="23"/>
    </row>
    <row r="20" spans="1:6" ht="30">
      <c r="A20" s="13">
        <v>11</v>
      </c>
      <c r="B20" s="17" t="s">
        <v>29</v>
      </c>
      <c r="C20" s="17" t="s">
        <v>20</v>
      </c>
      <c r="D20" s="15">
        <f>E20*12*$D$2</f>
        <v>281.3144622322045</v>
      </c>
      <c r="E20" s="16">
        <v>0.20736728750715352</v>
      </c>
      <c r="F20" s="2"/>
    </row>
    <row r="21" spans="1:6" ht="60">
      <c r="A21" s="13">
        <v>12</v>
      </c>
      <c r="B21" s="17" t="s">
        <v>63</v>
      </c>
      <c r="C21" s="17" t="s">
        <v>20</v>
      </c>
      <c r="D21" s="15">
        <f>E21*12*$D$2</f>
        <v>83.41626644100434</v>
      </c>
      <c r="E21" s="15">
        <v>0.06148921306280727</v>
      </c>
      <c r="F21" s="2"/>
    </row>
    <row r="22" spans="1:6" ht="15">
      <c r="A22" s="95" t="s">
        <v>31</v>
      </c>
      <c r="B22" s="96"/>
      <c r="C22" s="96"/>
      <c r="D22" s="25">
        <f>SUM(D23:D24)</f>
        <v>2138.843763905612</v>
      </c>
      <c r="E22" s="25">
        <f>SUM(E23:E24)</f>
        <v>1.5766207901412446</v>
      </c>
      <c r="F22" s="2"/>
    </row>
    <row r="23" spans="1:6" ht="60.75" customHeight="1">
      <c r="A23" s="13">
        <v>13</v>
      </c>
      <c r="B23" s="17" t="s">
        <v>82</v>
      </c>
      <c r="C23" s="17" t="s">
        <v>20</v>
      </c>
      <c r="D23" s="15">
        <f>E23*12*$D$2</f>
        <v>243.79851682873428</v>
      </c>
      <c r="E23" s="15">
        <v>0.17971289755914366</v>
      </c>
      <c r="F23" s="2"/>
    </row>
    <row r="24" spans="1:6" ht="75">
      <c r="A24" s="13">
        <v>14</v>
      </c>
      <c r="B24" s="17" t="s">
        <v>32</v>
      </c>
      <c r="C24" s="17" t="s">
        <v>33</v>
      </c>
      <c r="D24" s="15">
        <f>E24*12*$D$2</f>
        <v>1895.0452470768778</v>
      </c>
      <c r="E24" s="21">
        <v>1.3969078925821008</v>
      </c>
      <c r="F24" s="2"/>
    </row>
    <row r="25" spans="1:6" ht="15">
      <c r="A25" s="95" t="s">
        <v>34</v>
      </c>
      <c r="B25" s="95"/>
      <c r="C25" s="95"/>
      <c r="D25" s="26">
        <f>SUM(D26)</f>
        <v>265.28039999999993</v>
      </c>
      <c r="E25" s="26">
        <f>SUM(E26)</f>
        <v>0.19554798761609904</v>
      </c>
      <c r="F25" s="2"/>
    </row>
    <row r="26" spans="1:6" ht="15">
      <c r="A26" s="13">
        <v>15</v>
      </c>
      <c r="B26" s="17" t="s">
        <v>35</v>
      </c>
      <c r="C26" s="17" t="s">
        <v>36</v>
      </c>
      <c r="D26" s="15">
        <f>E26*12*$D$2</f>
        <v>265.28039999999993</v>
      </c>
      <c r="E26" s="27">
        <v>0.19554798761609904</v>
      </c>
      <c r="F26" s="2"/>
    </row>
    <row r="27" spans="1:6" ht="15">
      <c r="A27" s="95" t="s">
        <v>37</v>
      </c>
      <c r="B27" s="95"/>
      <c r="C27" s="95"/>
      <c r="D27" s="26">
        <f>SUM(D28:D29)</f>
        <v>72.71812267134887</v>
      </c>
      <c r="E27" s="26">
        <f>SUM(E28:E29)</f>
        <v>0.05360321588629579</v>
      </c>
      <c r="F27" s="2"/>
    </row>
    <row r="28" spans="1:6" ht="30">
      <c r="A28" s="13">
        <v>16</v>
      </c>
      <c r="B28" s="17" t="s">
        <v>38</v>
      </c>
      <c r="C28" s="17" t="s">
        <v>25</v>
      </c>
      <c r="D28" s="15">
        <f>E28*12*$D$2</f>
        <v>56.30326267134886</v>
      </c>
      <c r="E28" s="21">
        <v>0.04150321588629579</v>
      </c>
      <c r="F28" s="2"/>
    </row>
    <row r="29" spans="1:6" ht="45">
      <c r="A29" s="13">
        <v>17</v>
      </c>
      <c r="B29" s="17" t="s">
        <v>72</v>
      </c>
      <c r="C29" s="17" t="s">
        <v>73</v>
      </c>
      <c r="D29" s="15">
        <f>E29*12*$D$2</f>
        <v>16.41486</v>
      </c>
      <c r="E29" s="15">
        <v>0.012100000000000001</v>
      </c>
      <c r="F29" s="2"/>
    </row>
    <row r="30" spans="1:6" ht="15">
      <c r="A30" s="8"/>
      <c r="B30" s="28" t="s">
        <v>39</v>
      </c>
      <c r="C30" s="28"/>
      <c r="D30" s="29">
        <f>D7+D14+D18+D22+D25+D27</f>
        <v>7207.236808135374</v>
      </c>
      <c r="E30" s="11">
        <f>E7+E14+E18+E22+E25+E27</f>
        <v>5.312720631089028</v>
      </c>
      <c r="F30" s="4"/>
    </row>
    <row r="31" spans="1:6" ht="6" customHeight="1">
      <c r="A31" s="30"/>
      <c r="B31" s="31"/>
      <c r="C31" s="32"/>
      <c r="D31" s="33"/>
      <c r="E31" s="34"/>
      <c r="F31" s="2"/>
    </row>
    <row r="32" spans="1:6" ht="15">
      <c r="A32" s="35"/>
      <c r="B32" s="35"/>
      <c r="C32" s="35"/>
      <c r="D32" s="35"/>
      <c r="E32" s="35"/>
      <c r="F32" s="36"/>
    </row>
    <row r="33" spans="1:6" ht="105">
      <c r="A33" s="10" t="s">
        <v>40</v>
      </c>
      <c r="B33" s="10" t="s">
        <v>41</v>
      </c>
      <c r="C33" s="10" t="s">
        <v>42</v>
      </c>
      <c r="D33" s="10" t="s">
        <v>43</v>
      </c>
      <c r="E33" s="10" t="s">
        <v>44</v>
      </c>
      <c r="F33" s="10" t="s">
        <v>45</v>
      </c>
    </row>
    <row r="34" spans="1:6" ht="15">
      <c r="A34" s="10">
        <v>1</v>
      </c>
      <c r="B34" s="82" t="s">
        <v>116</v>
      </c>
      <c r="C34" s="10" t="s">
        <v>255</v>
      </c>
      <c r="D34" s="88">
        <f>700.54*5.8</f>
        <v>4063.1319999999996</v>
      </c>
      <c r="E34" s="37">
        <f>D34/12/$D$2</f>
        <v>2.995084770750405</v>
      </c>
      <c r="F34" s="38">
        <v>1</v>
      </c>
    </row>
    <row r="35" spans="1:6" ht="15">
      <c r="A35" s="10"/>
      <c r="B35" s="60" t="s">
        <v>59</v>
      </c>
      <c r="C35" s="9"/>
      <c r="D35" s="74">
        <f>SUM(D34:D34)</f>
        <v>4063.1319999999996</v>
      </c>
      <c r="E35" s="39">
        <f>SUM(E34:E34)</f>
        <v>2.995084770750405</v>
      </c>
      <c r="F35" s="40"/>
    </row>
    <row r="36" spans="1:6" ht="15">
      <c r="A36" s="30"/>
      <c r="B36" s="31"/>
      <c r="C36" s="41"/>
      <c r="D36" s="41"/>
      <c r="E36" s="41"/>
      <c r="F36" s="41"/>
    </row>
    <row r="37" spans="1:6" ht="15">
      <c r="A37" s="30"/>
      <c r="B37" s="31"/>
      <c r="C37" s="41"/>
      <c r="D37" s="41"/>
      <c r="E37" s="41"/>
      <c r="F37" s="41"/>
    </row>
    <row r="38" spans="1:6" ht="15">
      <c r="A38" s="30"/>
      <c r="B38" s="31"/>
      <c r="C38" s="41"/>
      <c r="D38" s="41"/>
      <c r="E38" s="41"/>
      <c r="F38" s="41"/>
    </row>
    <row r="39" spans="1:6" ht="29.25">
      <c r="A39" s="30"/>
      <c r="B39" s="31" t="s">
        <v>47</v>
      </c>
      <c r="C39" s="42">
        <f>D30+D35</f>
        <v>11270.368808135374</v>
      </c>
      <c r="D39" s="42"/>
      <c r="E39" s="42"/>
      <c r="F39" s="41"/>
    </row>
    <row r="40" spans="1:6" ht="15">
      <c r="A40" s="30"/>
      <c r="B40" s="31" t="s">
        <v>48</v>
      </c>
      <c r="C40" s="43">
        <f>E30+E35</f>
        <v>8.307805401839433</v>
      </c>
      <c r="D40" s="41"/>
      <c r="E40" s="41"/>
      <c r="F40" s="41"/>
    </row>
    <row r="41" spans="1:6" ht="15">
      <c r="A41" s="30"/>
      <c r="B41" s="31"/>
      <c r="C41" s="43"/>
      <c r="D41" s="41"/>
      <c r="E41" s="41"/>
      <c r="F41" s="41"/>
    </row>
    <row r="42" spans="1:6" ht="15">
      <c r="A42" s="2"/>
      <c r="B42" s="2"/>
      <c r="C42" s="2"/>
      <c r="D42" s="2"/>
      <c r="E42" s="2"/>
      <c r="F42" s="2"/>
    </row>
    <row r="43" spans="1:6" ht="33" customHeight="1">
      <c r="A43" s="102" t="s">
        <v>49</v>
      </c>
      <c r="B43" s="102"/>
      <c r="C43" s="102"/>
      <c r="D43" s="102"/>
      <c r="E43" s="102"/>
      <c r="F43" s="102"/>
    </row>
    <row r="44" spans="1:6" ht="15">
      <c r="A44" s="1"/>
      <c r="B44" s="1"/>
      <c r="C44" s="1"/>
      <c r="D44" s="2"/>
      <c r="E44" s="2"/>
      <c r="F44" s="2"/>
    </row>
    <row r="45" spans="1:6" ht="71.25">
      <c r="A45" s="7"/>
      <c r="B45" s="8" t="s">
        <v>2</v>
      </c>
      <c r="C45" s="8" t="s">
        <v>3</v>
      </c>
      <c r="D45" s="8" t="s">
        <v>4</v>
      </c>
      <c r="E45" s="8" t="s">
        <v>5</v>
      </c>
      <c r="F45" s="2"/>
    </row>
    <row r="46" spans="1:5" ht="30.75" customHeight="1">
      <c r="A46" s="103" t="s">
        <v>50</v>
      </c>
      <c r="B46" s="103"/>
      <c r="C46" s="103"/>
      <c r="D46" s="11">
        <f>D47</f>
        <v>17.16099</v>
      </c>
      <c r="E46" s="11">
        <f>E47</f>
        <v>0.012650000000000002</v>
      </c>
    </row>
    <row r="47" spans="1:5" ht="30">
      <c r="A47" s="13">
        <v>1</v>
      </c>
      <c r="B47" s="44" t="s">
        <v>51</v>
      </c>
      <c r="C47" s="44" t="s">
        <v>52</v>
      </c>
      <c r="D47" s="15">
        <f>E47*12*$D$2</f>
        <v>17.16099</v>
      </c>
      <c r="E47" s="45">
        <v>0.012650000000000002</v>
      </c>
    </row>
    <row r="48" spans="1:5" ht="30" customHeight="1">
      <c r="A48" s="103" t="s">
        <v>53</v>
      </c>
      <c r="B48" s="103"/>
      <c r="C48" s="103"/>
      <c r="D48" s="11">
        <f>D49+D50+D51</f>
        <v>218.95827698888993</v>
      </c>
      <c r="E48" s="11">
        <f>E49+E50+E51</f>
        <v>0.16140223867675804</v>
      </c>
    </row>
    <row r="49" spans="1:5" ht="28.5" customHeight="1">
      <c r="A49" s="13">
        <v>2</v>
      </c>
      <c r="B49" s="44" t="s">
        <v>54</v>
      </c>
      <c r="C49" s="44" t="s">
        <v>55</v>
      </c>
      <c r="D49" s="15">
        <f>E49*$D$2*12</f>
        <v>34.32198</v>
      </c>
      <c r="E49" s="45">
        <v>0.025300000000000003</v>
      </c>
    </row>
    <row r="50" spans="1:5" ht="30">
      <c r="A50" s="13">
        <v>3</v>
      </c>
      <c r="B50" s="46" t="s">
        <v>7</v>
      </c>
      <c r="C50" s="46" t="s">
        <v>56</v>
      </c>
      <c r="D50" s="15">
        <f>E50*$D$2*12</f>
        <v>133.1565810965313</v>
      </c>
      <c r="E50" s="45">
        <v>0.09815463739977245</v>
      </c>
    </row>
    <row r="51" spans="1:5" ht="30">
      <c r="A51" s="13">
        <v>4</v>
      </c>
      <c r="B51" s="47" t="s">
        <v>57</v>
      </c>
      <c r="C51" s="7" t="s">
        <v>80</v>
      </c>
      <c r="D51" s="15">
        <f>E51*$D$2*12</f>
        <v>51.47971589235863</v>
      </c>
      <c r="E51" s="16">
        <v>0.03794760127698558</v>
      </c>
    </row>
    <row r="52" spans="1:6" ht="15">
      <c r="A52" s="8"/>
      <c r="B52" s="28" t="s">
        <v>39</v>
      </c>
      <c r="C52" s="28"/>
      <c r="D52" s="29">
        <f>D46+D48</f>
        <v>236.11926698888993</v>
      </c>
      <c r="E52" s="11">
        <f>E46+E48</f>
        <v>0.17405223867675804</v>
      </c>
      <c r="F52" s="4"/>
    </row>
    <row r="53" spans="1:6" ht="15">
      <c r="A53" s="2"/>
      <c r="B53" s="2"/>
      <c r="C53" s="2"/>
      <c r="D53" s="2"/>
      <c r="E53" s="2"/>
      <c r="F53" s="2"/>
    </row>
    <row r="54" spans="1:6" ht="15">
      <c r="A54" s="35"/>
      <c r="B54" s="35"/>
      <c r="C54" s="35"/>
      <c r="D54" s="35"/>
      <c r="E54" s="35"/>
      <c r="F54" s="36"/>
    </row>
    <row r="55" spans="1:6" ht="105">
      <c r="A55" s="10" t="s">
        <v>40</v>
      </c>
      <c r="B55" s="10" t="s">
        <v>41</v>
      </c>
      <c r="C55" s="10" t="s">
        <v>42</v>
      </c>
      <c r="D55" s="10" t="s">
        <v>43</v>
      </c>
      <c r="E55" s="10" t="s">
        <v>58</v>
      </c>
      <c r="F55" s="10" t="s">
        <v>45</v>
      </c>
    </row>
    <row r="56" spans="1:6" ht="15">
      <c r="A56" s="10">
        <v>1</v>
      </c>
      <c r="B56" s="82" t="s">
        <v>116</v>
      </c>
      <c r="C56" s="10" t="s">
        <v>255</v>
      </c>
      <c r="D56" s="88">
        <f>700.54*5.8</f>
        <v>4063.1319999999996</v>
      </c>
      <c r="E56" s="37">
        <f>D56/12/$D$2</f>
        <v>2.995084770750405</v>
      </c>
      <c r="F56" s="38">
        <v>1</v>
      </c>
    </row>
    <row r="57" spans="1:6" ht="15">
      <c r="A57" s="49"/>
      <c r="B57" s="49" t="s">
        <v>59</v>
      </c>
      <c r="C57" s="49"/>
      <c r="D57" s="50">
        <f>SUM(D56:D56)</f>
        <v>4063.1319999999996</v>
      </c>
      <c r="E57" s="51">
        <f>SUM(E56:E56)</f>
        <v>2.995084770750405</v>
      </c>
      <c r="F57" s="49"/>
    </row>
    <row r="61" spans="2:3" ht="29.25">
      <c r="B61" s="31" t="s">
        <v>190</v>
      </c>
      <c r="C61" s="81">
        <f>C39</f>
        <v>11270.368808135374</v>
      </c>
    </row>
  </sheetData>
  <sheetProtection/>
  <mergeCells count="11">
    <mergeCell ref="A18:C18"/>
    <mergeCell ref="A48:C48"/>
    <mergeCell ref="A27:C27"/>
    <mergeCell ref="A25:C25"/>
    <mergeCell ref="A43:F43"/>
    <mergeCell ref="A46:C46"/>
    <mergeCell ref="A1:E1"/>
    <mergeCell ref="A7:C7"/>
    <mergeCell ref="A14:C14"/>
    <mergeCell ref="A4:E4"/>
    <mergeCell ref="A22:C2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8"/>
  <sheetViews>
    <sheetView zoomScale="97" zoomScaleNormal="97" zoomScalePageLayoutView="0" workbookViewId="0" topLeftCell="A46">
      <selection activeCell="D57" sqref="D57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191</v>
      </c>
      <c r="B1" s="102"/>
      <c r="C1" s="102"/>
      <c r="D1" s="102"/>
      <c r="E1" s="102"/>
      <c r="F1" s="2"/>
    </row>
    <row r="2" spans="1:6" ht="15">
      <c r="A2" s="2"/>
      <c r="B2" s="1" t="s">
        <v>192</v>
      </c>
      <c r="C2" s="3"/>
      <c r="D2" s="53">
        <v>680.3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30.75" customHeight="1">
      <c r="A4" s="102" t="s">
        <v>1</v>
      </c>
      <c r="B4" s="102"/>
      <c r="C4" s="102"/>
      <c r="D4" s="102"/>
      <c r="E4" s="102"/>
      <c r="F4" s="2"/>
    </row>
    <row r="5" spans="1:6" ht="9" customHeight="1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6" ht="30.75" customHeight="1">
      <c r="A7" s="95" t="s">
        <v>6</v>
      </c>
      <c r="B7" s="96"/>
      <c r="C7" s="96"/>
      <c r="D7" s="11">
        <f>SUM(D8:D13)</f>
        <v>20010.06914190072</v>
      </c>
      <c r="E7" s="11">
        <f>SUM(E8:E13)</f>
        <v>2.451132973430928</v>
      </c>
      <c r="F7" s="12"/>
    </row>
    <row r="8" spans="1:6" ht="15.75" customHeight="1">
      <c r="A8" s="13">
        <v>1</v>
      </c>
      <c r="B8" s="7" t="s">
        <v>7</v>
      </c>
      <c r="C8" s="14" t="s">
        <v>8</v>
      </c>
      <c r="D8" s="15">
        <f aca="true" t="shared" si="0" ref="D8:D13">E8*$D$2*12</f>
        <v>1852.208043052752</v>
      </c>
      <c r="E8" s="16">
        <v>0.22688618294046156</v>
      </c>
      <c r="F8" s="2"/>
    </row>
    <row r="9" spans="1:6" ht="15.75" customHeight="1">
      <c r="A9" s="13">
        <v>2</v>
      </c>
      <c r="B9" s="7" t="s">
        <v>9</v>
      </c>
      <c r="C9" s="14" t="s">
        <v>8</v>
      </c>
      <c r="D9" s="15">
        <f t="shared" si="0"/>
        <v>565.6891034723942</v>
      </c>
      <c r="E9" s="16">
        <v>0.06929407411832945</v>
      </c>
      <c r="F9" s="2"/>
    </row>
    <row r="10" spans="1:6" ht="30">
      <c r="A10" s="13">
        <v>3</v>
      </c>
      <c r="B10" s="7" t="s">
        <v>11</v>
      </c>
      <c r="C10" s="17" t="s">
        <v>12</v>
      </c>
      <c r="D10" s="15">
        <f t="shared" si="0"/>
        <v>2298.7667954755734</v>
      </c>
      <c r="E10" s="15">
        <v>0.2815873873628759</v>
      </c>
      <c r="F10" s="2"/>
    </row>
    <row r="11" spans="1:6" ht="60">
      <c r="A11" s="13">
        <v>4</v>
      </c>
      <c r="B11" s="14" t="s">
        <v>13</v>
      </c>
      <c r="C11" s="14" t="s">
        <v>14</v>
      </c>
      <c r="D11" s="15">
        <f t="shared" si="0"/>
        <v>12260.089575869739</v>
      </c>
      <c r="E11" s="15">
        <v>1.5017993992686731</v>
      </c>
      <c r="F11" s="2"/>
    </row>
    <row r="12" spans="1:6" ht="15.75" customHeight="1">
      <c r="A12" s="13">
        <v>5</v>
      </c>
      <c r="B12" s="17" t="s">
        <v>57</v>
      </c>
      <c r="C12" s="17" t="s">
        <v>18</v>
      </c>
      <c r="D12" s="15">
        <f t="shared" si="0"/>
        <v>2980.04015375979</v>
      </c>
      <c r="E12" s="16">
        <v>0.36503995219753416</v>
      </c>
      <c r="F12" s="2"/>
    </row>
    <row r="13" spans="1:7" ht="15.75" customHeight="1">
      <c r="A13" s="13">
        <v>6</v>
      </c>
      <c r="B13" s="17" t="s">
        <v>19</v>
      </c>
      <c r="C13" s="17" t="s">
        <v>20</v>
      </c>
      <c r="D13" s="15">
        <f t="shared" si="0"/>
        <v>53.275470270475026</v>
      </c>
      <c r="E13" s="15">
        <v>0.006525977543053926</v>
      </c>
      <c r="F13" s="18"/>
      <c r="G13" s="19"/>
    </row>
    <row r="14" spans="1:7" ht="15">
      <c r="A14" s="97" t="s">
        <v>62</v>
      </c>
      <c r="B14" s="98"/>
      <c r="C14" s="99"/>
      <c r="D14" s="11">
        <f>SUM(D15:D17)</f>
        <v>4441.843971415822</v>
      </c>
      <c r="E14" s="11">
        <f>SUM(E15:E17)</f>
        <v>0.5441035782517298</v>
      </c>
      <c r="F14" s="20"/>
      <c r="G14" s="19"/>
    </row>
    <row r="15" spans="1:7" ht="15.75" customHeight="1">
      <c r="A15" s="13">
        <v>7</v>
      </c>
      <c r="B15" s="7" t="s">
        <v>22</v>
      </c>
      <c r="C15" s="14" t="s">
        <v>23</v>
      </c>
      <c r="D15" s="15">
        <f>E15*$D$2*12</f>
        <v>3873.386396537806</v>
      </c>
      <c r="E15" s="21">
        <v>0.4744703802902893</v>
      </c>
      <c r="F15" s="18"/>
      <c r="G15" s="19"/>
    </row>
    <row r="16" spans="1:7" ht="15.75" customHeight="1">
      <c r="A16" s="13">
        <v>8</v>
      </c>
      <c r="B16" s="7" t="s">
        <v>115</v>
      </c>
      <c r="C16" s="14" t="s">
        <v>23</v>
      </c>
      <c r="D16" s="15">
        <f>E16*$D$2*12</f>
        <v>208.23264000000006</v>
      </c>
      <c r="E16" s="56">
        <v>0.025507452594443637</v>
      </c>
      <c r="F16" s="18"/>
      <c r="G16" s="19"/>
    </row>
    <row r="17" spans="1:7" ht="30">
      <c r="A17" s="13">
        <v>9</v>
      </c>
      <c r="B17" s="17" t="s">
        <v>24</v>
      </c>
      <c r="C17" s="17" t="s">
        <v>25</v>
      </c>
      <c r="D17" s="15">
        <f>E17*$D$2*12</f>
        <v>360.22493487801603</v>
      </c>
      <c r="E17" s="15">
        <v>0.04412574536699692</v>
      </c>
      <c r="F17" s="18"/>
      <c r="G17" s="19"/>
    </row>
    <row r="18" spans="1:7" ht="15">
      <c r="A18" s="97" t="s">
        <v>26</v>
      </c>
      <c r="B18" s="100"/>
      <c r="C18" s="101"/>
      <c r="D18" s="22">
        <f>SUM(D19:D21)</f>
        <v>10844.562084495288</v>
      </c>
      <c r="E18" s="22">
        <f>SUM(E19:E21)</f>
        <v>1.3284043907706513</v>
      </c>
      <c r="F18" s="18"/>
      <c r="G18" s="19"/>
    </row>
    <row r="19" spans="1:7" ht="30">
      <c r="A19" s="13">
        <v>10</v>
      </c>
      <c r="B19" s="17" t="s">
        <v>100</v>
      </c>
      <c r="C19" s="17" t="s">
        <v>20</v>
      </c>
      <c r="D19" s="15">
        <f>E19*12*$D$2</f>
        <v>1037.187268086596</v>
      </c>
      <c r="E19" s="16">
        <v>0.1270502312811255</v>
      </c>
      <c r="F19" s="24"/>
      <c r="G19" s="19"/>
    </row>
    <row r="20" spans="1:6" ht="30">
      <c r="A20" s="13">
        <v>11</v>
      </c>
      <c r="B20" s="17" t="s">
        <v>29</v>
      </c>
      <c r="C20" s="17" t="s">
        <v>20</v>
      </c>
      <c r="D20" s="15">
        <f>E20*12*$D$2</f>
        <v>750.1718992858789</v>
      </c>
      <c r="E20" s="16">
        <v>0.09189229007862695</v>
      </c>
      <c r="F20" s="2"/>
    </row>
    <row r="21" spans="1:6" ht="90">
      <c r="A21" s="13">
        <v>12</v>
      </c>
      <c r="B21" s="17" t="s">
        <v>101</v>
      </c>
      <c r="C21" s="17" t="s">
        <v>20</v>
      </c>
      <c r="D21" s="15">
        <f>E21*12*$D$2</f>
        <v>9057.202917122813</v>
      </c>
      <c r="E21" s="15">
        <v>1.1094618694108989</v>
      </c>
      <c r="F21" s="2"/>
    </row>
    <row r="22" spans="1:6" ht="15">
      <c r="A22" s="95" t="s">
        <v>31</v>
      </c>
      <c r="B22" s="96"/>
      <c r="C22" s="96"/>
      <c r="D22" s="25">
        <f>SUM(D23:D24)</f>
        <v>15591.947634670945</v>
      </c>
      <c r="E22" s="25">
        <f>SUM(E23:E24)</f>
        <v>1.9099352779007974</v>
      </c>
      <c r="F22" s="2"/>
    </row>
    <row r="23" spans="1:6" ht="75">
      <c r="A23" s="13">
        <v>13</v>
      </c>
      <c r="B23" s="17" t="s">
        <v>102</v>
      </c>
      <c r="C23" s="17" t="s">
        <v>20</v>
      </c>
      <c r="D23" s="15">
        <f>E23*12*$D$2</f>
        <v>1098.7394192049787</v>
      </c>
      <c r="E23" s="15">
        <v>0.13459006066012283</v>
      </c>
      <c r="F23" s="2"/>
    </row>
    <row r="24" spans="1:6" ht="105">
      <c r="A24" s="13">
        <v>14</v>
      </c>
      <c r="B24" s="17" t="s">
        <v>32</v>
      </c>
      <c r="C24" s="17" t="s">
        <v>103</v>
      </c>
      <c r="D24" s="15">
        <f>E24*12*$D$2</f>
        <v>14493.208215465967</v>
      </c>
      <c r="E24" s="21">
        <v>1.7753452172406745</v>
      </c>
      <c r="F24" s="2"/>
    </row>
    <row r="25" spans="1:6" ht="15">
      <c r="A25" s="95" t="s">
        <v>34</v>
      </c>
      <c r="B25" s="95"/>
      <c r="C25" s="95"/>
      <c r="D25" s="26">
        <f>SUM(D26)</f>
        <v>1714.0205577679785</v>
      </c>
      <c r="E25" s="26">
        <f>SUM(E26)</f>
        <v>0.2099589100112669</v>
      </c>
      <c r="F25" s="2"/>
    </row>
    <row r="26" spans="1:6" ht="15">
      <c r="A26" s="13">
        <v>15</v>
      </c>
      <c r="B26" s="17" t="s">
        <v>35</v>
      </c>
      <c r="C26" s="17" t="s">
        <v>36</v>
      </c>
      <c r="D26" s="15">
        <f>E26*12*$D$2</f>
        <v>1714.0205577679785</v>
      </c>
      <c r="E26" s="27">
        <v>0.2099589100112669</v>
      </c>
      <c r="F26" s="2"/>
    </row>
    <row r="27" spans="1:6" ht="15">
      <c r="A27" s="8"/>
      <c r="B27" s="28" t="s">
        <v>39</v>
      </c>
      <c r="C27" s="28"/>
      <c r="D27" s="11">
        <f>D7+D14+D18+D22+D25</f>
        <v>52602.44339025075</v>
      </c>
      <c r="E27" s="11">
        <f>E7+E14+E18+E22+E25</f>
        <v>6.443535130365373</v>
      </c>
      <c r="F27" s="4"/>
    </row>
    <row r="28" spans="1:6" ht="6" customHeight="1">
      <c r="A28" s="30"/>
      <c r="B28" s="31"/>
      <c r="C28" s="32"/>
      <c r="D28" s="33"/>
      <c r="E28" s="34"/>
      <c r="F28" s="2"/>
    </row>
    <row r="29" spans="1:6" ht="15">
      <c r="A29" s="35"/>
      <c r="B29" s="35"/>
      <c r="C29" s="35"/>
      <c r="D29" s="35"/>
      <c r="E29" s="35"/>
      <c r="F29" s="36"/>
    </row>
    <row r="30" spans="1:6" ht="105">
      <c r="A30" s="10" t="s">
        <v>40</v>
      </c>
      <c r="B30" s="10" t="s">
        <v>41</v>
      </c>
      <c r="C30" s="10" t="s">
        <v>42</v>
      </c>
      <c r="D30" s="10" t="s">
        <v>43</v>
      </c>
      <c r="E30" s="10" t="s">
        <v>44</v>
      </c>
      <c r="F30" s="10" t="s">
        <v>45</v>
      </c>
    </row>
    <row r="31" spans="1:6" ht="15">
      <c r="A31" s="10">
        <v>1</v>
      </c>
      <c r="B31" s="82" t="s">
        <v>116</v>
      </c>
      <c r="C31" s="10" t="s">
        <v>235</v>
      </c>
      <c r="D31" s="88">
        <f>700.54*35</f>
        <v>24518.899999999998</v>
      </c>
      <c r="E31" s="37">
        <f>D31/12/$D$2</f>
        <v>3.003442108873536</v>
      </c>
      <c r="F31" s="38">
        <v>1</v>
      </c>
    </row>
    <row r="32" spans="1:6" ht="15">
      <c r="A32" s="10"/>
      <c r="B32" s="60" t="s">
        <v>59</v>
      </c>
      <c r="C32" s="9"/>
      <c r="D32" s="61">
        <f>SUM(D31:D31)</f>
        <v>24518.899999999998</v>
      </c>
      <c r="E32" s="39">
        <f>SUM(E31:E31)</f>
        <v>3.003442108873536</v>
      </c>
      <c r="F32" s="40"/>
    </row>
    <row r="33" spans="1:6" ht="15">
      <c r="A33" s="30"/>
      <c r="B33" s="31"/>
      <c r="C33" s="41"/>
      <c r="D33" s="41"/>
      <c r="E33" s="41"/>
      <c r="F33" s="41"/>
    </row>
    <row r="34" spans="1:6" ht="15">
      <c r="A34" s="30"/>
      <c r="B34" s="31"/>
      <c r="C34" s="41"/>
      <c r="D34" s="41"/>
      <c r="E34" s="41"/>
      <c r="F34" s="41"/>
    </row>
    <row r="35" spans="1:6" ht="15">
      <c r="A35" s="30"/>
      <c r="B35" s="31"/>
      <c r="C35" s="41"/>
      <c r="D35" s="41"/>
      <c r="E35" s="41"/>
      <c r="F35" s="41"/>
    </row>
    <row r="36" spans="1:6" ht="29.25">
      <c r="A36" s="30"/>
      <c r="B36" s="31" t="s">
        <v>47</v>
      </c>
      <c r="C36" s="42">
        <f>D27+D32</f>
        <v>77121.34339025075</v>
      </c>
      <c r="D36" s="42"/>
      <c r="E36" s="42"/>
      <c r="F36" s="41"/>
    </row>
    <row r="37" spans="1:6" ht="15">
      <c r="A37" s="30"/>
      <c r="B37" s="31" t="s">
        <v>48</v>
      </c>
      <c r="C37" s="43">
        <f>E27+E32</f>
        <v>9.44697723923891</v>
      </c>
      <c r="D37" s="41"/>
      <c r="E37" s="41"/>
      <c r="F37" s="41"/>
    </row>
    <row r="38" spans="1:6" ht="15">
      <c r="A38" s="30"/>
      <c r="B38" s="31"/>
      <c r="C38" s="43"/>
      <c r="D38" s="41"/>
      <c r="E38" s="41"/>
      <c r="F38" s="41"/>
    </row>
    <row r="39" spans="1:6" ht="15">
      <c r="A39" s="2"/>
      <c r="B39" s="2"/>
      <c r="C39" s="2"/>
      <c r="D39" s="2"/>
      <c r="E39" s="2"/>
      <c r="F39" s="2"/>
    </row>
    <row r="40" spans="1:6" ht="33" customHeight="1">
      <c r="A40" s="102" t="s">
        <v>49</v>
      </c>
      <c r="B40" s="102"/>
      <c r="C40" s="102"/>
      <c r="D40" s="102"/>
      <c r="E40" s="102"/>
      <c r="F40" s="102"/>
    </row>
    <row r="41" spans="1:6" ht="15">
      <c r="A41" s="1"/>
      <c r="B41" s="1"/>
      <c r="C41" s="1"/>
      <c r="D41" s="2"/>
      <c r="E41" s="2"/>
      <c r="F41" s="2"/>
    </row>
    <row r="42" spans="1:6" ht="71.25">
      <c r="A42" s="7"/>
      <c r="B42" s="8" t="s">
        <v>2</v>
      </c>
      <c r="C42" s="8" t="s">
        <v>3</v>
      </c>
      <c r="D42" s="8" t="s">
        <v>4</v>
      </c>
      <c r="E42" s="8" t="s">
        <v>5</v>
      </c>
      <c r="F42" s="2"/>
    </row>
    <row r="43" spans="1:5" ht="30.75" customHeight="1">
      <c r="A43" s="103" t="s">
        <v>50</v>
      </c>
      <c r="B43" s="103"/>
      <c r="C43" s="103"/>
      <c r="D43" s="11">
        <f>D44</f>
        <v>103.26954</v>
      </c>
      <c r="E43" s="11">
        <f>E44</f>
        <v>0.012650000000000002</v>
      </c>
    </row>
    <row r="44" spans="1:5" ht="30">
      <c r="A44" s="13">
        <v>1</v>
      </c>
      <c r="B44" s="44" t="s">
        <v>51</v>
      </c>
      <c r="C44" s="44" t="s">
        <v>52</v>
      </c>
      <c r="D44" s="15">
        <f>E44*12*$D$2</f>
        <v>103.26954</v>
      </c>
      <c r="E44" s="45">
        <v>0.012650000000000002</v>
      </c>
    </row>
    <row r="45" spans="1:5" ht="30" customHeight="1">
      <c r="A45" s="103" t="s">
        <v>53</v>
      </c>
      <c r="B45" s="103"/>
      <c r="C45" s="103"/>
      <c r="D45" s="11">
        <f>D46+D47+D48</f>
        <v>6029.075249135795</v>
      </c>
      <c r="E45" s="11">
        <f>E46+E47+E48</f>
        <v>0.7385314382301675</v>
      </c>
    </row>
    <row r="46" spans="1:5" ht="28.5" customHeight="1">
      <c r="A46" s="13">
        <v>2</v>
      </c>
      <c r="B46" s="44" t="s">
        <v>54</v>
      </c>
      <c r="C46" s="44" t="s">
        <v>55</v>
      </c>
      <c r="D46" s="15">
        <f>E46*$D$2*12</f>
        <v>206.53908</v>
      </c>
      <c r="E46" s="45">
        <v>0.025300000000000003</v>
      </c>
    </row>
    <row r="47" spans="1:5" ht="30">
      <c r="A47" s="13">
        <v>3</v>
      </c>
      <c r="B47" s="46" t="s">
        <v>7</v>
      </c>
      <c r="C47" s="46" t="s">
        <v>56</v>
      </c>
      <c r="D47" s="15">
        <f>E47*$D$2*12</f>
        <v>4630.520107631879</v>
      </c>
      <c r="E47" s="45">
        <v>0.5672154573511539</v>
      </c>
    </row>
    <row r="48" spans="1:5" ht="30">
      <c r="A48" s="13">
        <v>4</v>
      </c>
      <c r="B48" s="47" t="s">
        <v>57</v>
      </c>
      <c r="C48" s="7" t="s">
        <v>80</v>
      </c>
      <c r="D48" s="15">
        <f>E48*$D$2*12</f>
        <v>1192.0160615039158</v>
      </c>
      <c r="E48" s="16">
        <v>0.14601598087901366</v>
      </c>
    </row>
    <row r="49" spans="1:6" ht="15">
      <c r="A49" s="8"/>
      <c r="B49" s="28" t="s">
        <v>39</v>
      </c>
      <c r="C49" s="28"/>
      <c r="D49" s="29">
        <f>D43+D45</f>
        <v>6132.3447891357955</v>
      </c>
      <c r="E49" s="11">
        <f>E43+E45</f>
        <v>0.7511814382301676</v>
      </c>
      <c r="F49" s="4"/>
    </row>
    <row r="50" spans="1:6" ht="15">
      <c r="A50" s="2"/>
      <c r="B50" s="2"/>
      <c r="C50" s="2"/>
      <c r="D50" s="2"/>
      <c r="E50" s="2"/>
      <c r="F50" s="2"/>
    </row>
    <row r="51" spans="1:6" ht="15">
      <c r="A51" s="35"/>
      <c r="B51" s="35"/>
      <c r="C51" s="35"/>
      <c r="D51" s="35"/>
      <c r="E51" s="35"/>
      <c r="F51" s="36"/>
    </row>
    <row r="52" spans="1:6" ht="105">
      <c r="A52" s="10" t="s">
        <v>40</v>
      </c>
      <c r="B52" s="10" t="s">
        <v>41</v>
      </c>
      <c r="C52" s="10" t="s">
        <v>42</v>
      </c>
      <c r="D52" s="10" t="s">
        <v>43</v>
      </c>
      <c r="E52" s="10" t="s">
        <v>58</v>
      </c>
      <c r="F52" s="10" t="s">
        <v>45</v>
      </c>
    </row>
    <row r="53" spans="1:6" ht="15">
      <c r="A53" s="10">
        <v>1</v>
      </c>
      <c r="B53" s="82" t="s">
        <v>116</v>
      </c>
      <c r="C53" s="10" t="s">
        <v>235</v>
      </c>
      <c r="D53" s="88">
        <f>700.54*35</f>
        <v>24518.899999999998</v>
      </c>
      <c r="E53" s="37">
        <f>D53/12/$D$2</f>
        <v>3.003442108873536</v>
      </c>
      <c r="F53" s="38">
        <v>1</v>
      </c>
    </row>
    <row r="54" spans="1:6" ht="15">
      <c r="A54" s="49"/>
      <c r="B54" s="49" t="s">
        <v>59</v>
      </c>
      <c r="C54" s="49"/>
      <c r="D54" s="50">
        <f>SUM(D53:D53)</f>
        <v>24518.899999999998</v>
      </c>
      <c r="E54" s="51">
        <f>SUM(E53:E53)</f>
        <v>3.003442108873536</v>
      </c>
      <c r="F54" s="49"/>
    </row>
    <row r="58" spans="2:3" ht="29.25">
      <c r="B58" s="31" t="s">
        <v>193</v>
      </c>
      <c r="C58" s="81">
        <f>C36</f>
        <v>77121.34339025075</v>
      </c>
    </row>
  </sheetData>
  <sheetProtection/>
  <mergeCells count="10">
    <mergeCell ref="A1:E1"/>
    <mergeCell ref="A45:C45"/>
    <mergeCell ref="A25:C25"/>
    <mergeCell ref="A40:F40"/>
    <mergeCell ref="A43:C43"/>
    <mergeCell ref="A7:C7"/>
    <mergeCell ref="A14:C14"/>
    <mergeCell ref="A4:E4"/>
    <mergeCell ref="A22:C22"/>
    <mergeCell ref="A18:C1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zoomScale="97" zoomScaleNormal="97" zoomScalePageLayoutView="0" workbookViewId="0" topLeftCell="A46">
      <selection activeCell="D54" sqref="D54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0.625" style="5" customWidth="1"/>
    <col min="5" max="5" width="12.625" style="5" customWidth="1"/>
    <col min="6" max="16384" width="9.125" style="5" customWidth="1"/>
  </cols>
  <sheetData>
    <row r="1" spans="1:6" ht="15" customHeight="1">
      <c r="A1" s="102" t="s">
        <v>121</v>
      </c>
      <c r="B1" s="102"/>
      <c r="C1" s="102"/>
      <c r="D1" s="102"/>
      <c r="E1" s="102"/>
      <c r="F1" s="2"/>
    </row>
    <row r="2" spans="1:6" ht="39" customHeight="1">
      <c r="A2" s="2"/>
      <c r="B2" s="1" t="s">
        <v>122</v>
      </c>
      <c r="C2" s="3"/>
      <c r="D2" s="53">
        <v>150.8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27.75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85.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6" ht="30.75" customHeight="1">
      <c r="A7" s="95" t="s">
        <v>6</v>
      </c>
      <c r="B7" s="96"/>
      <c r="C7" s="96"/>
      <c r="D7" s="11">
        <f>SUM(D8:D12)</f>
        <v>4380.814843358688</v>
      </c>
      <c r="E7" s="11">
        <f>SUM(E8:E12)</f>
        <v>2.420874692395385</v>
      </c>
      <c r="F7" s="12"/>
    </row>
    <row r="8" spans="1:7" ht="15" customHeight="1">
      <c r="A8" s="13">
        <v>1</v>
      </c>
      <c r="B8" s="7" t="s">
        <v>7</v>
      </c>
      <c r="C8" s="14" t="s">
        <v>8</v>
      </c>
      <c r="D8" s="15">
        <f>E8*$D$2*12</f>
        <v>294.2760442233344</v>
      </c>
      <c r="E8" s="15">
        <v>0.1626193878334076</v>
      </c>
      <c r="F8" s="2"/>
      <c r="G8" s="55"/>
    </row>
    <row r="9" spans="1:7" ht="15">
      <c r="A9" s="13">
        <v>2</v>
      </c>
      <c r="B9" s="7" t="s">
        <v>9</v>
      </c>
      <c r="C9" s="14" t="s">
        <v>8</v>
      </c>
      <c r="D9" s="15">
        <f>E9*$D$2*12</f>
        <v>1810.205131111662</v>
      </c>
      <c r="E9" s="54">
        <v>1.0003344004816876</v>
      </c>
      <c r="F9" s="2"/>
      <c r="G9" s="55"/>
    </row>
    <row r="10" spans="1:7" ht="30">
      <c r="A10" s="13">
        <v>3</v>
      </c>
      <c r="B10" s="7" t="s">
        <v>11</v>
      </c>
      <c r="C10" s="17" t="s">
        <v>12</v>
      </c>
      <c r="D10" s="15">
        <f>E10*$D$2*12</f>
        <v>342.6360934488475</v>
      </c>
      <c r="E10" s="15">
        <v>0.18934355296686972</v>
      </c>
      <c r="F10" s="2"/>
      <c r="G10" s="55"/>
    </row>
    <row r="11" spans="1:7" ht="60">
      <c r="A11" s="13">
        <v>4</v>
      </c>
      <c r="B11" s="14" t="s">
        <v>13</v>
      </c>
      <c r="C11" s="14" t="s">
        <v>14</v>
      </c>
      <c r="D11" s="15">
        <f>E11*$D$2*12</f>
        <v>1827.3924983938532</v>
      </c>
      <c r="E11" s="15">
        <v>1.0098322824899717</v>
      </c>
      <c r="F11" s="2"/>
      <c r="G11" s="55"/>
    </row>
    <row r="12" spans="1:7" ht="15">
      <c r="A12" s="13">
        <v>5</v>
      </c>
      <c r="B12" s="17" t="s">
        <v>19</v>
      </c>
      <c r="C12" s="17" t="s">
        <v>20</v>
      </c>
      <c r="D12" s="15">
        <f>E12*$D$2*12</f>
        <v>106.30507618099222</v>
      </c>
      <c r="E12" s="54">
        <v>0.05874506862344839</v>
      </c>
      <c r="F12" s="18"/>
      <c r="G12" s="55"/>
    </row>
    <row r="13" spans="1:7" ht="15">
      <c r="A13" s="97" t="s">
        <v>62</v>
      </c>
      <c r="B13" s="98"/>
      <c r="C13" s="99"/>
      <c r="D13" s="11">
        <f>SUM(D14:D16)</f>
        <v>1185.2198703267275</v>
      </c>
      <c r="E13" s="11">
        <f>SUM(E14:E16)</f>
        <v>0.6549623509763082</v>
      </c>
      <c r="F13" s="20"/>
      <c r="G13" s="55"/>
    </row>
    <row r="14" spans="1:7" ht="15">
      <c r="A14" s="13">
        <v>6</v>
      </c>
      <c r="B14" s="7" t="s">
        <v>22</v>
      </c>
      <c r="C14" s="14" t="s">
        <v>23</v>
      </c>
      <c r="D14" s="15">
        <f>E14*$D$2*12</f>
        <v>893.8583992010314</v>
      </c>
      <c r="E14" s="56">
        <v>0.49395358046034005</v>
      </c>
      <c r="F14" s="18"/>
      <c r="G14" s="19"/>
    </row>
    <row r="15" spans="1:7" ht="15.75" customHeight="1">
      <c r="A15" s="13">
        <v>7</v>
      </c>
      <c r="B15" s="7" t="s">
        <v>115</v>
      </c>
      <c r="C15" s="14" t="s">
        <v>23</v>
      </c>
      <c r="D15" s="15">
        <f>E15*$D$2*12</f>
        <v>208.23264000000006</v>
      </c>
      <c r="E15" s="56">
        <v>0.11507108753315652</v>
      </c>
      <c r="F15" s="18"/>
      <c r="G15" s="19"/>
    </row>
    <row r="16" spans="1:7" ht="30">
      <c r="A16" s="13">
        <v>8</v>
      </c>
      <c r="B16" s="17" t="s">
        <v>24</v>
      </c>
      <c r="C16" s="17" t="s">
        <v>25</v>
      </c>
      <c r="D16" s="15">
        <f>E16*$D$2*12</f>
        <v>83.12883112569594</v>
      </c>
      <c r="E16" s="15">
        <v>0.04593768298281163</v>
      </c>
      <c r="F16" s="18"/>
      <c r="G16" s="19"/>
    </row>
    <row r="17" spans="1:7" ht="15">
      <c r="A17" s="97" t="s">
        <v>26</v>
      </c>
      <c r="B17" s="100"/>
      <c r="C17" s="101"/>
      <c r="D17" s="22">
        <f>SUM(D18:D19)</f>
        <v>426.3787976138792</v>
      </c>
      <c r="E17" s="22">
        <f>SUM(E18:E19)</f>
        <v>0.23562046729325775</v>
      </c>
      <c r="F17" s="18"/>
      <c r="G17" s="19"/>
    </row>
    <row r="18" spans="1:7" ht="15" customHeight="1">
      <c r="A18" s="13">
        <v>9</v>
      </c>
      <c r="B18" s="17" t="s">
        <v>27</v>
      </c>
      <c r="C18" s="17" t="s">
        <v>20</v>
      </c>
      <c r="D18" s="15">
        <f>E18*12*$D$2</f>
        <v>259.5462647318707</v>
      </c>
      <c r="E18" s="15">
        <v>0.14342742303927425</v>
      </c>
      <c r="F18" s="12"/>
      <c r="G18" s="23"/>
    </row>
    <row r="19" spans="1:6" ht="60">
      <c r="A19" s="13">
        <v>10</v>
      </c>
      <c r="B19" s="17" t="s">
        <v>63</v>
      </c>
      <c r="C19" s="17" t="s">
        <v>20</v>
      </c>
      <c r="D19" s="15">
        <f>E19*12*$D$2</f>
        <v>166.83253288200854</v>
      </c>
      <c r="E19" s="15">
        <v>0.09219304425398349</v>
      </c>
      <c r="F19" s="2"/>
    </row>
    <row r="20" spans="1:7" ht="15">
      <c r="A20" s="95" t="s">
        <v>31</v>
      </c>
      <c r="B20" s="96"/>
      <c r="C20" s="96"/>
      <c r="D20" s="25">
        <f>SUM(D21:D22)</f>
        <v>2930.196638783516</v>
      </c>
      <c r="E20" s="25">
        <f>SUM(E21:E22)</f>
        <v>1.6192510161270535</v>
      </c>
      <c r="F20" s="2"/>
      <c r="G20" s="57"/>
    </row>
    <row r="21" spans="1:7" ht="60.75" customHeight="1">
      <c r="A21" s="13">
        <v>11</v>
      </c>
      <c r="B21" s="17" t="s">
        <v>64</v>
      </c>
      <c r="C21" s="17" t="s">
        <v>20</v>
      </c>
      <c r="D21" s="15">
        <f>E21*12*$D$2</f>
        <v>436.91972409904577</v>
      </c>
      <c r="E21" s="15">
        <v>0.24144547087701465</v>
      </c>
      <c r="F21" s="2"/>
      <c r="G21" s="57"/>
    </row>
    <row r="22" spans="1:7" ht="90">
      <c r="A22" s="13">
        <v>12</v>
      </c>
      <c r="B22" s="17" t="s">
        <v>32</v>
      </c>
      <c r="C22" s="17" t="s">
        <v>65</v>
      </c>
      <c r="D22" s="15">
        <f>E22*12*$D$2</f>
        <v>2493.2769146844703</v>
      </c>
      <c r="E22" s="21">
        <v>1.3778055452500388</v>
      </c>
      <c r="F22" s="2"/>
      <c r="G22" s="57"/>
    </row>
    <row r="23" spans="1:6" ht="15">
      <c r="A23" s="95" t="s">
        <v>34</v>
      </c>
      <c r="B23" s="95"/>
      <c r="C23" s="95"/>
      <c r="D23" s="26">
        <f>SUM(D24)</f>
        <v>530.5608000000002</v>
      </c>
      <c r="E23" s="22">
        <f>SUM(E24)</f>
        <v>0.29319230769230775</v>
      </c>
      <c r="F23" s="2"/>
    </row>
    <row r="24" spans="1:7" ht="15">
      <c r="A24" s="13">
        <v>13</v>
      </c>
      <c r="B24" s="17" t="s">
        <v>35</v>
      </c>
      <c r="C24" s="17" t="s">
        <v>36</v>
      </c>
      <c r="D24" s="15">
        <f>E24*12*$D$2</f>
        <v>530.5608000000002</v>
      </c>
      <c r="E24" s="56">
        <v>0.29319230769230775</v>
      </c>
      <c r="F24" s="2"/>
      <c r="G24" s="57"/>
    </row>
    <row r="25" spans="1:7" ht="15">
      <c r="A25" s="95" t="s">
        <v>37</v>
      </c>
      <c r="B25" s="95"/>
      <c r="C25" s="95"/>
      <c r="D25" s="26">
        <f>SUM(D26:D26)</f>
        <v>95.0503820785925</v>
      </c>
      <c r="E25" s="22">
        <f>SUM(E26:E26)</f>
        <v>0.052525631122122295</v>
      </c>
      <c r="F25" s="2"/>
      <c r="G25" s="57"/>
    </row>
    <row r="26" spans="1:7" ht="30">
      <c r="A26" s="13">
        <v>14</v>
      </c>
      <c r="B26" s="17" t="s">
        <v>38</v>
      </c>
      <c r="C26" s="17" t="s">
        <v>25</v>
      </c>
      <c r="D26" s="15">
        <f>E26*12*$D$2</f>
        <v>95.0503820785925</v>
      </c>
      <c r="E26" s="21">
        <v>0.052525631122122295</v>
      </c>
      <c r="F26" s="2"/>
      <c r="G26" s="58"/>
    </row>
    <row r="27" spans="1:7" ht="15">
      <c r="A27" s="8"/>
      <c r="B27" s="28" t="s">
        <v>39</v>
      </c>
      <c r="C27" s="28"/>
      <c r="D27" s="11">
        <f>D7+D13+D17+D20+D23+D25</f>
        <v>9548.221332161404</v>
      </c>
      <c r="E27" s="11">
        <f>E7+E13+E17+E20+E23+E25</f>
        <v>5.276426465606435</v>
      </c>
      <c r="F27" s="4"/>
      <c r="G27" s="57"/>
    </row>
    <row r="28" spans="1:7" ht="15">
      <c r="A28" s="30"/>
      <c r="B28" s="31"/>
      <c r="C28" s="32"/>
      <c r="D28" s="33"/>
      <c r="E28" s="34"/>
      <c r="F28" s="2"/>
      <c r="G28" s="52"/>
    </row>
    <row r="29" spans="1:7" ht="15">
      <c r="A29" s="30"/>
      <c r="B29" s="31"/>
      <c r="C29" s="32"/>
      <c r="D29" s="33"/>
      <c r="E29" s="34"/>
      <c r="F29" s="2"/>
      <c r="G29" s="52"/>
    </row>
    <row r="30" spans="1:6" ht="105">
      <c r="A30" s="10" t="s">
        <v>40</v>
      </c>
      <c r="B30" s="10" t="s">
        <v>41</v>
      </c>
      <c r="C30" s="10" t="s">
        <v>42</v>
      </c>
      <c r="D30" s="10" t="s">
        <v>43</v>
      </c>
      <c r="E30" s="10" t="s">
        <v>44</v>
      </c>
      <c r="F30" s="10" t="s">
        <v>45</v>
      </c>
    </row>
    <row r="31" spans="1:6" ht="15">
      <c r="A31" s="10">
        <v>1</v>
      </c>
      <c r="B31" s="82" t="s">
        <v>116</v>
      </c>
      <c r="C31" s="10" t="s">
        <v>240</v>
      </c>
      <c r="D31" s="88">
        <f>700.54*7.7</f>
        <v>5394.157999999999</v>
      </c>
      <c r="E31" s="37">
        <f>D31/12/$D$2</f>
        <v>2.9808565428824045</v>
      </c>
      <c r="F31" s="38">
        <v>1</v>
      </c>
    </row>
    <row r="32" spans="1:6" ht="15">
      <c r="A32" s="10"/>
      <c r="B32" s="60" t="s">
        <v>59</v>
      </c>
      <c r="C32" s="9"/>
      <c r="D32" s="74">
        <f>SUM(D31:D31)</f>
        <v>5394.157999999999</v>
      </c>
      <c r="E32" s="62">
        <f>D32/12/$D$2</f>
        <v>2.9808565428824045</v>
      </c>
      <c r="F32" s="40"/>
    </row>
    <row r="33" spans="1:6" ht="15">
      <c r="A33" s="30"/>
      <c r="B33" s="31"/>
      <c r="C33" s="41"/>
      <c r="D33" s="41"/>
      <c r="E33" s="41"/>
      <c r="F33" s="41"/>
    </row>
    <row r="34" spans="1:6" ht="15">
      <c r="A34" s="30"/>
      <c r="B34" s="31"/>
      <c r="C34" s="41"/>
      <c r="D34" s="41"/>
      <c r="E34" s="41"/>
      <c r="F34" s="41"/>
    </row>
    <row r="35" spans="1:6" ht="15">
      <c r="A35" s="30"/>
      <c r="B35" s="31"/>
      <c r="C35" s="41"/>
      <c r="D35" s="41"/>
      <c r="E35" s="41"/>
      <c r="F35" s="41"/>
    </row>
    <row r="36" spans="1:6" ht="29.25">
      <c r="A36" s="30"/>
      <c r="B36" s="31" t="s">
        <v>47</v>
      </c>
      <c r="C36" s="42">
        <f>D27+D32</f>
        <v>14942.379332161403</v>
      </c>
      <c r="D36" s="42"/>
      <c r="E36" s="42"/>
      <c r="F36" s="41"/>
    </row>
    <row r="37" spans="1:6" ht="15">
      <c r="A37" s="30"/>
      <c r="B37" s="31" t="s">
        <v>48</v>
      </c>
      <c r="C37" s="43">
        <f>E27+E32</f>
        <v>8.25728300848884</v>
      </c>
      <c r="D37" s="41"/>
      <c r="E37" s="41"/>
      <c r="F37" s="41"/>
    </row>
    <row r="38" spans="1:6" ht="15">
      <c r="A38" s="30"/>
      <c r="B38" s="31"/>
      <c r="C38" s="43"/>
      <c r="D38" s="41"/>
      <c r="E38" s="41"/>
      <c r="F38" s="41"/>
    </row>
    <row r="39" spans="1:6" ht="15">
      <c r="A39" s="30"/>
      <c r="B39" s="31"/>
      <c r="C39" s="43"/>
      <c r="D39" s="41"/>
      <c r="E39" s="41"/>
      <c r="F39" s="41"/>
    </row>
    <row r="40" spans="1:6" ht="33" customHeight="1">
      <c r="A40" s="102" t="s">
        <v>49</v>
      </c>
      <c r="B40" s="102"/>
      <c r="C40" s="102"/>
      <c r="D40" s="102"/>
      <c r="E40" s="102"/>
      <c r="F40" s="102"/>
    </row>
    <row r="41" spans="1:6" ht="15">
      <c r="A41" s="1"/>
      <c r="B41" s="1"/>
      <c r="C41" s="1"/>
      <c r="D41" s="2"/>
      <c r="E41" s="2"/>
      <c r="F41" s="2"/>
    </row>
    <row r="42" spans="1:6" ht="85.5">
      <c r="A42" s="7"/>
      <c r="B42" s="8" t="s">
        <v>2</v>
      </c>
      <c r="C42" s="8" t="s">
        <v>3</v>
      </c>
      <c r="D42" s="8" t="s">
        <v>4</v>
      </c>
      <c r="E42" s="8" t="s">
        <v>5</v>
      </c>
      <c r="F42" s="2"/>
    </row>
    <row r="43" spans="1:5" ht="30" customHeight="1">
      <c r="A43" s="103" t="s">
        <v>50</v>
      </c>
      <c r="B43" s="103"/>
      <c r="C43" s="103"/>
      <c r="D43" s="11">
        <f>D44</f>
        <v>22.891440000000003</v>
      </c>
      <c r="E43" s="11">
        <f>E44</f>
        <v>0.012650000000000002</v>
      </c>
    </row>
    <row r="44" spans="1:5" ht="30">
      <c r="A44" s="13">
        <v>1</v>
      </c>
      <c r="B44" s="44" t="s">
        <v>51</v>
      </c>
      <c r="C44" s="44" t="s">
        <v>16</v>
      </c>
      <c r="D44" s="15">
        <f>E44*12*$D$2</f>
        <v>22.891440000000003</v>
      </c>
      <c r="E44" s="45">
        <v>0.012650000000000002</v>
      </c>
    </row>
    <row r="45" spans="1:5" ht="32.25" customHeight="1">
      <c r="A45" s="103" t="s">
        <v>53</v>
      </c>
      <c r="B45" s="103"/>
      <c r="C45" s="103"/>
      <c r="D45" s="11">
        <f>D46+D47+D48</f>
        <v>918.821630558336</v>
      </c>
      <c r="E45" s="11">
        <f>E46+E47+E48</f>
        <v>0.5077484695835189</v>
      </c>
    </row>
    <row r="46" spans="1:5" ht="28.5" customHeight="1">
      <c r="A46" s="13">
        <v>2</v>
      </c>
      <c r="B46" s="44" t="s">
        <v>54</v>
      </c>
      <c r="C46" s="44" t="s">
        <v>55</v>
      </c>
      <c r="D46" s="15">
        <f>E46*$D$2*12</f>
        <v>45.782880000000006</v>
      </c>
      <c r="E46" s="45">
        <v>0.025300000000000003</v>
      </c>
    </row>
    <row r="47" spans="1:5" ht="30">
      <c r="A47" s="13">
        <v>3</v>
      </c>
      <c r="B47" s="46" t="s">
        <v>7</v>
      </c>
      <c r="C47" s="46" t="s">
        <v>56</v>
      </c>
      <c r="D47" s="15">
        <f>E47*$D$2*12</f>
        <v>735.690110558336</v>
      </c>
      <c r="E47" s="45">
        <v>0.406548469583519</v>
      </c>
    </row>
    <row r="48" spans="1:5" ht="15">
      <c r="A48" s="13">
        <v>4</v>
      </c>
      <c r="B48" s="47" t="s">
        <v>57</v>
      </c>
      <c r="C48" s="7" t="s">
        <v>52</v>
      </c>
      <c r="D48" s="15">
        <f>E48*$D$2*12</f>
        <v>137.34864000000002</v>
      </c>
      <c r="E48" s="16">
        <v>0.07590000000000001</v>
      </c>
    </row>
    <row r="49" spans="1:6" ht="15">
      <c r="A49" s="8"/>
      <c r="B49" s="28" t="s">
        <v>39</v>
      </c>
      <c r="C49" s="28"/>
      <c r="D49" s="29">
        <f>D43+D45</f>
        <v>941.713070558336</v>
      </c>
      <c r="E49" s="11">
        <f>E43+E45</f>
        <v>0.520398469583519</v>
      </c>
      <c r="F49" s="4"/>
    </row>
    <row r="50" spans="1:6" ht="15">
      <c r="A50" s="2"/>
      <c r="B50" s="2"/>
      <c r="C50" s="2"/>
      <c r="D50" s="2"/>
      <c r="E50" s="2"/>
      <c r="F50" s="2"/>
    </row>
    <row r="51" spans="1:6" ht="105">
      <c r="A51" s="10" t="s">
        <v>40</v>
      </c>
      <c r="B51" s="10" t="s">
        <v>41</v>
      </c>
      <c r="C51" s="10" t="s">
        <v>42</v>
      </c>
      <c r="D51" s="10" t="s">
        <v>43</v>
      </c>
      <c r="E51" s="10" t="s">
        <v>58</v>
      </c>
      <c r="F51" s="10" t="s">
        <v>45</v>
      </c>
    </row>
    <row r="52" spans="1:6" ht="15">
      <c r="A52" s="63">
        <v>1</v>
      </c>
      <c r="B52" s="82" t="s">
        <v>116</v>
      </c>
      <c r="C52" s="10" t="s">
        <v>240</v>
      </c>
      <c r="D52" s="88">
        <f>700.54*7.7</f>
        <v>5394.157999999999</v>
      </c>
      <c r="E52" s="64">
        <f>D52/12/$D$2</f>
        <v>2.9808565428824045</v>
      </c>
      <c r="F52" s="65">
        <v>1</v>
      </c>
    </row>
    <row r="53" spans="1:6" ht="15">
      <c r="A53" s="49"/>
      <c r="B53" s="49" t="s">
        <v>59</v>
      </c>
      <c r="C53" s="49"/>
      <c r="D53" s="50">
        <f>SUM(D52:D52)</f>
        <v>5394.157999999999</v>
      </c>
      <c r="E53" s="51">
        <f>SUM(E52:E52)</f>
        <v>2.9808565428824045</v>
      </c>
      <c r="F53" s="49"/>
    </row>
    <row r="57" spans="2:3" ht="29.25">
      <c r="B57" s="31" t="s">
        <v>123</v>
      </c>
      <c r="C57" s="81">
        <f>C36</f>
        <v>14942.379332161403</v>
      </c>
    </row>
  </sheetData>
  <sheetProtection/>
  <mergeCells count="11">
    <mergeCell ref="A43:C43"/>
    <mergeCell ref="A45:C45"/>
    <mergeCell ref="A20:C20"/>
    <mergeCell ref="A23:C23"/>
    <mergeCell ref="A25:C25"/>
    <mergeCell ref="A40:F40"/>
    <mergeCell ref="A1:E1"/>
    <mergeCell ref="A4:E4"/>
    <mergeCell ref="A7:C7"/>
    <mergeCell ref="A13:C13"/>
    <mergeCell ref="A17:C1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60"/>
  <sheetViews>
    <sheetView zoomScale="97" zoomScaleNormal="97" zoomScalePageLayoutView="0" workbookViewId="0" topLeftCell="A52">
      <selection activeCell="H52" sqref="H1:I16384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>
      <c r="A1" s="102" t="s">
        <v>194</v>
      </c>
      <c r="B1" s="102"/>
      <c r="C1" s="102"/>
      <c r="D1" s="102"/>
      <c r="E1" s="102"/>
      <c r="F1" s="2"/>
    </row>
    <row r="2" spans="1:6" ht="15">
      <c r="A2" s="2"/>
      <c r="B2" s="1" t="s">
        <v>104</v>
      </c>
      <c r="C2" s="3"/>
      <c r="D2" s="53">
        <v>64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30.75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6" ht="30.75" customHeight="1">
      <c r="A7" s="95" t="s">
        <v>6</v>
      </c>
      <c r="B7" s="96"/>
      <c r="C7" s="96"/>
      <c r="D7" s="11">
        <f>SUM(D8:D12)</f>
        <v>1823.9619321179234</v>
      </c>
      <c r="E7" s="11">
        <f>SUM(E8:E12)</f>
        <v>2.3749504324452126</v>
      </c>
      <c r="F7" s="12"/>
    </row>
    <row r="8" spans="1:6" ht="15.75" customHeight="1">
      <c r="A8" s="13">
        <v>1</v>
      </c>
      <c r="B8" s="7" t="s">
        <v>7</v>
      </c>
      <c r="C8" s="14" t="s">
        <v>8</v>
      </c>
      <c r="D8" s="15">
        <f>E8*$D$2*12</f>
        <v>103.8621332552945</v>
      </c>
      <c r="E8" s="16">
        <v>0.1352371526761647</v>
      </c>
      <c r="F8" s="2"/>
    </row>
    <row r="9" spans="1:6" ht="15.75" customHeight="1">
      <c r="A9" s="13">
        <v>2</v>
      </c>
      <c r="B9" s="7" t="s">
        <v>9</v>
      </c>
      <c r="C9" s="14" t="s">
        <v>8</v>
      </c>
      <c r="D9" s="15">
        <f>E9*$D$2*12</f>
        <v>915.8775960981627</v>
      </c>
      <c r="E9" s="16">
        <v>1.192548953252816</v>
      </c>
      <c r="F9" s="2"/>
    </row>
    <row r="10" spans="1:6" ht="30">
      <c r="A10" s="13">
        <v>3</v>
      </c>
      <c r="B10" s="7" t="s">
        <v>11</v>
      </c>
      <c r="C10" s="17" t="s">
        <v>12</v>
      </c>
      <c r="D10" s="15">
        <f>E10*$D$2*12</f>
        <v>120.9303859231225</v>
      </c>
      <c r="E10" s="15">
        <v>0.15746144000406576</v>
      </c>
      <c r="F10" s="2"/>
    </row>
    <row r="11" spans="1:6" ht="60">
      <c r="A11" s="13">
        <v>4</v>
      </c>
      <c r="B11" s="14" t="s">
        <v>13</v>
      </c>
      <c r="C11" s="14" t="s">
        <v>14</v>
      </c>
      <c r="D11" s="15">
        <f>E11*$D$2*12</f>
        <v>644.9620582566537</v>
      </c>
      <c r="E11" s="15">
        <v>0.8397943466883512</v>
      </c>
      <c r="F11" s="2"/>
    </row>
    <row r="12" spans="1:7" ht="15.75" customHeight="1">
      <c r="A12" s="13">
        <v>5</v>
      </c>
      <c r="B12" s="17" t="s">
        <v>19</v>
      </c>
      <c r="C12" s="17" t="s">
        <v>20</v>
      </c>
      <c r="D12" s="15">
        <f>E12*$D$2*12</f>
        <v>38.32975858468999</v>
      </c>
      <c r="E12" s="15">
        <v>0.049908539823815094</v>
      </c>
      <c r="F12" s="18"/>
      <c r="G12" s="19"/>
    </row>
    <row r="13" spans="1:7" ht="15">
      <c r="A13" s="97" t="s">
        <v>62</v>
      </c>
      <c r="B13" s="98"/>
      <c r="C13" s="99"/>
      <c r="D13" s="11">
        <f>SUM(D14:D16)</f>
        <v>963.6737802178183</v>
      </c>
      <c r="E13" s="11">
        <f>SUM(E14:E16)</f>
        <v>1.2547835679919508</v>
      </c>
      <c r="F13" s="20"/>
      <c r="G13" s="19"/>
    </row>
    <row r="14" spans="1:7" ht="15.75" customHeight="1">
      <c r="A14" s="13">
        <v>6</v>
      </c>
      <c r="B14" s="7" t="s">
        <v>22</v>
      </c>
      <c r="C14" s="14" t="s">
        <v>23</v>
      </c>
      <c r="D14" s="15">
        <f>E14*$D$2*12</f>
        <v>595.9055994673543</v>
      </c>
      <c r="E14" s="21">
        <v>0.7759187493064509</v>
      </c>
      <c r="F14" s="18"/>
      <c r="G14" s="19"/>
    </row>
    <row r="15" spans="1:7" ht="15.75" customHeight="1">
      <c r="A15" s="13">
        <v>7</v>
      </c>
      <c r="B15" s="7" t="s">
        <v>115</v>
      </c>
      <c r="C15" s="14" t="s">
        <v>23</v>
      </c>
      <c r="D15" s="15">
        <f>E15*$D$2*12</f>
        <v>312.3489600000001</v>
      </c>
      <c r="E15" s="56">
        <v>0.4067043750000001</v>
      </c>
      <c r="F15" s="18"/>
      <c r="G15" s="19"/>
    </row>
    <row r="16" spans="1:7" ht="30">
      <c r="A16" s="13">
        <v>8</v>
      </c>
      <c r="B16" s="17" t="s">
        <v>24</v>
      </c>
      <c r="C16" s="17" t="s">
        <v>25</v>
      </c>
      <c r="D16" s="15">
        <f>E16*$D$2*12</f>
        <v>55.41922075046398</v>
      </c>
      <c r="E16" s="15">
        <v>0.07216044368549997</v>
      </c>
      <c r="F16" s="18"/>
      <c r="G16" s="19"/>
    </row>
    <row r="17" spans="1:7" ht="15">
      <c r="A17" s="97" t="s">
        <v>26</v>
      </c>
      <c r="B17" s="100"/>
      <c r="C17" s="101"/>
      <c r="D17" s="22">
        <f>SUM(D18:D20)</f>
        <v>374.7777471552223</v>
      </c>
      <c r="E17" s="22">
        <f>SUM(E18:E20)</f>
        <v>0.4879918582750291</v>
      </c>
      <c r="F17" s="18"/>
      <c r="G17" s="19"/>
    </row>
    <row r="18" spans="1:7" ht="15.75" customHeight="1">
      <c r="A18" s="13">
        <v>9</v>
      </c>
      <c r="B18" s="17" t="s">
        <v>27</v>
      </c>
      <c r="C18" s="17" t="s">
        <v>20</v>
      </c>
      <c r="D18" s="15">
        <f>E18*12*$D$2</f>
        <v>103.81850589274833</v>
      </c>
      <c r="E18" s="16">
        <v>0.13518034621451605</v>
      </c>
      <c r="F18" s="12"/>
      <c r="G18" s="23"/>
    </row>
    <row r="19" spans="1:6" ht="30">
      <c r="A19" s="13">
        <v>10</v>
      </c>
      <c r="B19" s="17" t="s">
        <v>29</v>
      </c>
      <c r="C19" s="17" t="s">
        <v>20</v>
      </c>
      <c r="D19" s="15">
        <f>E19*12*$D$2</f>
        <v>187.54297482146973</v>
      </c>
      <c r="E19" s="16">
        <v>0.24419658179878873</v>
      </c>
      <c r="F19" s="2"/>
    </row>
    <row r="20" spans="1:6" ht="60">
      <c r="A20" s="13">
        <v>11</v>
      </c>
      <c r="B20" s="17" t="s">
        <v>63</v>
      </c>
      <c r="C20" s="17" t="s">
        <v>20</v>
      </c>
      <c r="D20" s="15">
        <f>E20*12*$D$2</f>
        <v>83.41626644100425</v>
      </c>
      <c r="E20" s="15">
        <v>0.1086149302617243</v>
      </c>
      <c r="F20" s="2"/>
    </row>
    <row r="21" spans="1:6" ht="15">
      <c r="A21" s="95" t="s">
        <v>31</v>
      </c>
      <c r="B21" s="96"/>
      <c r="C21" s="96"/>
      <c r="D21" s="25">
        <f>SUM(D22:D23)</f>
        <v>1403.6276800602614</v>
      </c>
      <c r="E21" s="25">
        <f>SUM(E22:E23)</f>
        <v>1.8276402084117986</v>
      </c>
      <c r="F21" s="2"/>
    </row>
    <row r="22" spans="1:6" ht="60" customHeight="1">
      <c r="A22" s="13">
        <v>12</v>
      </c>
      <c r="B22" s="17" t="s">
        <v>64</v>
      </c>
      <c r="C22" s="17" t="s">
        <v>20</v>
      </c>
      <c r="D22" s="15">
        <f>E22*12*$D$2</f>
        <v>247.3704435013638</v>
      </c>
      <c r="E22" s="15">
        <v>0.3220969316424008</v>
      </c>
      <c r="F22" s="2"/>
    </row>
    <row r="23" spans="1:6" ht="90">
      <c r="A23" s="13">
        <v>13</v>
      </c>
      <c r="B23" s="17" t="s">
        <v>32</v>
      </c>
      <c r="C23" s="17" t="s">
        <v>65</v>
      </c>
      <c r="D23" s="15">
        <f>E23*12*$D$2</f>
        <v>1156.2572365588976</v>
      </c>
      <c r="E23" s="15">
        <v>1.505543276769398</v>
      </c>
      <c r="F23" s="2"/>
    </row>
    <row r="24" spans="1:6" ht="15">
      <c r="A24" s="95" t="s">
        <v>34</v>
      </c>
      <c r="B24" s="95"/>
      <c r="C24" s="95"/>
      <c r="D24" s="26">
        <f>SUM(D25)</f>
        <v>265.28040000000004</v>
      </c>
      <c r="E24" s="26">
        <f>SUM(E25)</f>
        <v>0.34541718750000006</v>
      </c>
      <c r="F24" s="2"/>
    </row>
    <row r="25" spans="1:6" ht="15">
      <c r="A25" s="13">
        <v>14</v>
      </c>
      <c r="B25" s="17" t="s">
        <v>35</v>
      </c>
      <c r="C25" s="17" t="s">
        <v>36</v>
      </c>
      <c r="D25" s="15">
        <f>E25*12*$D$2</f>
        <v>265.28040000000004</v>
      </c>
      <c r="E25" s="27">
        <v>0.34541718750000006</v>
      </c>
      <c r="F25" s="2"/>
    </row>
    <row r="26" spans="1:6" ht="15">
      <c r="A26" s="95" t="s">
        <v>37</v>
      </c>
      <c r="B26" s="95"/>
      <c r="C26" s="95"/>
      <c r="D26" s="26">
        <f>SUM(D27:D28)</f>
        <v>47.68900994317735</v>
      </c>
      <c r="E26" s="26">
        <f>SUM(E27:E28)</f>
        <v>0.06209506503017884</v>
      </c>
      <c r="F26" s="2"/>
    </row>
    <row r="27" spans="1:6" ht="30">
      <c r="A27" s="13">
        <v>15</v>
      </c>
      <c r="B27" s="17" t="s">
        <v>38</v>
      </c>
      <c r="C27" s="17" t="s">
        <v>25</v>
      </c>
      <c r="D27" s="15">
        <f>E27*12*$D$2</f>
        <v>38.396209943177354</v>
      </c>
      <c r="E27" s="21">
        <v>0.049995065030178844</v>
      </c>
      <c r="F27" s="2"/>
    </row>
    <row r="28" spans="1:6" ht="45">
      <c r="A28" s="13">
        <v>16</v>
      </c>
      <c r="B28" s="17" t="s">
        <v>72</v>
      </c>
      <c r="C28" s="17" t="s">
        <v>73</v>
      </c>
      <c r="D28" s="15">
        <f>E28*12*$D$2</f>
        <v>9.292800000000002</v>
      </c>
      <c r="E28" s="15">
        <v>0.012100000000000001</v>
      </c>
      <c r="F28" s="2"/>
    </row>
    <row r="29" spans="1:6" ht="15">
      <c r="A29" s="8"/>
      <c r="B29" s="28" t="s">
        <v>39</v>
      </c>
      <c r="C29" s="28"/>
      <c r="D29" s="11">
        <f>D7+D13+D17+D21+D24+D26</f>
        <v>4879.010549494403</v>
      </c>
      <c r="E29" s="11">
        <f>E7+E13+E17+E21+E24+E26</f>
        <v>6.352878319654169</v>
      </c>
      <c r="F29" s="4"/>
    </row>
    <row r="30" spans="1:6" ht="6" customHeight="1">
      <c r="A30" s="30"/>
      <c r="B30" s="31"/>
      <c r="C30" s="32"/>
      <c r="D30" s="33"/>
      <c r="E30" s="34"/>
      <c r="F30" s="2"/>
    </row>
    <row r="31" spans="1:6" ht="15">
      <c r="A31" s="30"/>
      <c r="B31" s="31"/>
      <c r="C31" s="32"/>
      <c r="D31" s="33"/>
      <c r="E31" s="34"/>
      <c r="F31" s="2"/>
    </row>
    <row r="32" spans="1:6" ht="105">
      <c r="A32" s="10" t="s">
        <v>40</v>
      </c>
      <c r="B32" s="10" t="s">
        <v>41</v>
      </c>
      <c r="C32" s="10" t="s">
        <v>42</v>
      </c>
      <c r="D32" s="10" t="s">
        <v>43</v>
      </c>
      <c r="E32" s="10" t="s">
        <v>44</v>
      </c>
      <c r="F32" s="10" t="s">
        <v>45</v>
      </c>
    </row>
    <row r="33" spans="1:6" ht="15">
      <c r="A33" s="10">
        <v>1</v>
      </c>
      <c r="B33" s="82" t="s">
        <v>116</v>
      </c>
      <c r="C33" s="10" t="s">
        <v>246</v>
      </c>
      <c r="D33" s="88">
        <f>700.54*3.3</f>
        <v>2311.7819999999997</v>
      </c>
      <c r="E33" s="37">
        <f>D33/12/$D$2</f>
        <v>3.0101328124999998</v>
      </c>
      <c r="F33" s="38">
        <v>1</v>
      </c>
    </row>
    <row r="34" spans="1:6" ht="15">
      <c r="A34" s="10"/>
      <c r="B34" s="60" t="s">
        <v>59</v>
      </c>
      <c r="C34" s="9"/>
      <c r="D34" s="61">
        <f>SUM(D33:D33)</f>
        <v>2311.7819999999997</v>
      </c>
      <c r="E34" s="39">
        <f>SUM(E33:E33)</f>
        <v>3.0101328124999998</v>
      </c>
      <c r="F34" s="40"/>
    </row>
    <row r="35" spans="1:6" ht="15">
      <c r="A35" s="30"/>
      <c r="B35" s="31"/>
      <c r="C35" s="32"/>
      <c r="D35" s="33"/>
      <c r="E35" s="34"/>
      <c r="F35" s="2"/>
    </row>
    <row r="36" spans="1:6" ht="15">
      <c r="A36" s="30"/>
      <c r="B36" s="31"/>
      <c r="C36" s="32"/>
      <c r="D36" s="33"/>
      <c r="E36" s="34"/>
      <c r="F36" s="2"/>
    </row>
    <row r="37" spans="1:6" ht="15">
      <c r="A37" s="30"/>
      <c r="B37" s="31"/>
      <c r="C37" s="32"/>
      <c r="D37" s="33"/>
      <c r="E37" s="34"/>
      <c r="F37" s="2"/>
    </row>
    <row r="38" spans="1:6" ht="29.25">
      <c r="A38" s="30"/>
      <c r="B38" s="31" t="s">
        <v>47</v>
      </c>
      <c r="C38" s="42">
        <f>D29+D34</f>
        <v>7190.792549494403</v>
      </c>
      <c r="D38" s="42"/>
      <c r="E38" s="42"/>
      <c r="F38" s="41"/>
    </row>
    <row r="39" spans="1:6" ht="15">
      <c r="A39" s="30"/>
      <c r="B39" s="31" t="s">
        <v>48</v>
      </c>
      <c r="C39" s="43">
        <f>E29+E34</f>
        <v>9.363011132154169</v>
      </c>
      <c r="D39" s="41"/>
      <c r="E39" s="41"/>
      <c r="F39" s="41"/>
    </row>
    <row r="40" spans="1:6" ht="15">
      <c r="A40" s="30"/>
      <c r="B40" s="31"/>
      <c r="C40" s="43"/>
      <c r="D40" s="41"/>
      <c r="E40" s="41"/>
      <c r="F40" s="41"/>
    </row>
    <row r="41" spans="1:6" ht="15">
      <c r="A41" s="2"/>
      <c r="B41" s="2"/>
      <c r="C41" s="2"/>
      <c r="D41" s="2"/>
      <c r="E41" s="2"/>
      <c r="F41" s="2"/>
    </row>
    <row r="42" spans="1:6" ht="33" customHeight="1">
      <c r="A42" s="102" t="s">
        <v>49</v>
      </c>
      <c r="B42" s="102"/>
      <c r="C42" s="102"/>
      <c r="D42" s="102"/>
      <c r="E42" s="102"/>
      <c r="F42" s="102"/>
    </row>
    <row r="43" spans="1:6" ht="15">
      <c r="A43" s="1"/>
      <c r="B43" s="1"/>
      <c r="C43" s="1"/>
      <c r="D43" s="2"/>
      <c r="E43" s="2"/>
      <c r="F43" s="2"/>
    </row>
    <row r="44" spans="1:6" ht="71.25">
      <c r="A44" s="7"/>
      <c r="B44" s="8" t="s">
        <v>2</v>
      </c>
      <c r="C44" s="8" t="s">
        <v>3</v>
      </c>
      <c r="D44" s="8" t="s">
        <v>4</v>
      </c>
      <c r="E44" s="8" t="s">
        <v>5</v>
      </c>
      <c r="F44" s="2"/>
    </row>
    <row r="45" spans="1:5" ht="30.75" customHeight="1">
      <c r="A45" s="103" t="s">
        <v>50</v>
      </c>
      <c r="B45" s="103"/>
      <c r="C45" s="103"/>
      <c r="D45" s="11">
        <f>D46</f>
        <v>9.715200000000001</v>
      </c>
      <c r="E45" s="11">
        <f>E46</f>
        <v>0.012650000000000002</v>
      </c>
    </row>
    <row r="46" spans="1:5" ht="30">
      <c r="A46" s="13">
        <v>1</v>
      </c>
      <c r="B46" s="44" t="s">
        <v>51</v>
      </c>
      <c r="C46" s="44" t="s">
        <v>52</v>
      </c>
      <c r="D46" s="15">
        <f>E46*12*$D$2</f>
        <v>9.715200000000001</v>
      </c>
      <c r="E46" s="45">
        <v>0.012650000000000002</v>
      </c>
    </row>
    <row r="47" spans="1:5" ht="30" customHeight="1">
      <c r="A47" s="103" t="s">
        <v>53</v>
      </c>
      <c r="B47" s="103"/>
      <c r="C47" s="103"/>
      <c r="D47" s="11">
        <f>D48+D49+D50</f>
        <v>337.3769331382362</v>
      </c>
      <c r="E47" s="11">
        <f>E48+E49+E50</f>
        <v>0.43929288169041175</v>
      </c>
    </row>
    <row r="48" spans="1:5" ht="28.5" customHeight="1">
      <c r="A48" s="13">
        <v>2</v>
      </c>
      <c r="B48" s="44" t="s">
        <v>54</v>
      </c>
      <c r="C48" s="44" t="s">
        <v>55</v>
      </c>
      <c r="D48" s="15">
        <f>E48*$D$2*12</f>
        <v>19.430400000000002</v>
      </c>
      <c r="E48" s="45">
        <v>0.025300000000000003</v>
      </c>
    </row>
    <row r="49" spans="1:5" ht="30">
      <c r="A49" s="13">
        <v>3</v>
      </c>
      <c r="B49" s="46" t="s">
        <v>7</v>
      </c>
      <c r="C49" s="46" t="s">
        <v>56</v>
      </c>
      <c r="D49" s="15">
        <f>E49*$D$2*12</f>
        <v>259.6553331382362</v>
      </c>
      <c r="E49" s="45">
        <v>0.33809288169041174</v>
      </c>
    </row>
    <row r="50" spans="1:5" ht="15">
      <c r="A50" s="13">
        <v>4</v>
      </c>
      <c r="B50" s="47" t="s">
        <v>57</v>
      </c>
      <c r="C50" s="7" t="s">
        <v>52</v>
      </c>
      <c r="D50" s="15">
        <f>E50*$D$2*12</f>
        <v>58.2912</v>
      </c>
      <c r="E50" s="16">
        <v>0.07590000000000001</v>
      </c>
    </row>
    <row r="51" spans="1:6" ht="15">
      <c r="A51" s="8"/>
      <c r="B51" s="28" t="s">
        <v>39</v>
      </c>
      <c r="C51" s="28"/>
      <c r="D51" s="29">
        <f>D45+D47</f>
        <v>347.0921331382362</v>
      </c>
      <c r="E51" s="11">
        <f>E45+E47</f>
        <v>0.45194288169041175</v>
      </c>
      <c r="F51" s="4"/>
    </row>
    <row r="52" spans="1:6" ht="15">
      <c r="A52" s="2"/>
      <c r="B52" s="2"/>
      <c r="C52" s="2"/>
      <c r="D52" s="2"/>
      <c r="E52" s="2"/>
      <c r="F52" s="2"/>
    </row>
    <row r="53" spans="1:6" ht="15">
      <c r="A53" s="35"/>
      <c r="B53" s="35"/>
      <c r="C53" s="35"/>
      <c r="D53" s="35"/>
      <c r="E53" s="35"/>
      <c r="F53" s="36"/>
    </row>
    <row r="54" spans="1:6" ht="105">
      <c r="A54" s="10" t="s">
        <v>40</v>
      </c>
      <c r="B54" s="10" t="s">
        <v>41</v>
      </c>
      <c r="C54" s="10" t="s">
        <v>42</v>
      </c>
      <c r="D54" s="10" t="s">
        <v>43</v>
      </c>
      <c r="E54" s="10" t="s">
        <v>58</v>
      </c>
      <c r="F54" s="10" t="s">
        <v>45</v>
      </c>
    </row>
    <row r="55" spans="1:6" ht="15">
      <c r="A55" s="10">
        <v>1</v>
      </c>
      <c r="B55" s="82" t="s">
        <v>116</v>
      </c>
      <c r="C55" s="10" t="s">
        <v>246</v>
      </c>
      <c r="D55" s="88">
        <f>700.54*3.3</f>
        <v>2311.7819999999997</v>
      </c>
      <c r="E55" s="37">
        <f>D55/12/$D$2</f>
        <v>3.0101328124999998</v>
      </c>
      <c r="F55" s="38">
        <v>1</v>
      </c>
    </row>
    <row r="56" spans="1:6" ht="15">
      <c r="A56" s="49"/>
      <c r="B56" s="49" t="s">
        <v>59</v>
      </c>
      <c r="C56" s="49"/>
      <c r="D56" s="50">
        <f>SUM(D55:D55)</f>
        <v>2311.7819999999997</v>
      </c>
      <c r="E56" s="51">
        <f>SUM(E55:E55)</f>
        <v>3.0101328124999998</v>
      </c>
      <c r="F56" s="49"/>
    </row>
    <row r="60" spans="2:3" ht="29.25">
      <c r="B60" s="31" t="s">
        <v>195</v>
      </c>
      <c r="C60" s="81">
        <f>C38</f>
        <v>7190.792549494403</v>
      </c>
    </row>
  </sheetData>
  <sheetProtection/>
  <mergeCells count="11">
    <mergeCell ref="A17:C17"/>
    <mergeCell ref="A47:C47"/>
    <mergeCell ref="A24:C24"/>
    <mergeCell ref="A42:F42"/>
    <mergeCell ref="A45:C45"/>
    <mergeCell ref="A26:C26"/>
    <mergeCell ref="A1:E1"/>
    <mergeCell ref="A7:C7"/>
    <mergeCell ref="A13:C13"/>
    <mergeCell ref="A4:E4"/>
    <mergeCell ref="A21:C2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61"/>
  <sheetViews>
    <sheetView zoomScale="97" zoomScaleNormal="97" zoomScalePageLayoutView="0" workbookViewId="0" topLeftCell="A49">
      <selection activeCell="C60" sqref="C60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196</v>
      </c>
      <c r="B1" s="102"/>
      <c r="C1" s="102"/>
      <c r="D1" s="102"/>
      <c r="E1" s="102"/>
      <c r="F1" s="2"/>
    </row>
    <row r="2" spans="1:6" ht="15">
      <c r="A2" s="2"/>
      <c r="B2" s="1" t="s">
        <v>107</v>
      </c>
      <c r="C2" s="3"/>
      <c r="D2" s="53">
        <v>942.82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30.75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6" ht="30.75" customHeight="1">
      <c r="A7" s="95" t="s">
        <v>6</v>
      </c>
      <c r="B7" s="96"/>
      <c r="C7" s="96"/>
      <c r="D7" s="11">
        <f>SUM(D8:D14)</f>
        <v>27760.94054168239</v>
      </c>
      <c r="E7" s="11">
        <f>SUM(E8:E14)</f>
        <v>2.4537151437250646</v>
      </c>
      <c r="F7" s="12"/>
    </row>
    <row r="8" spans="1:6" ht="15.75" customHeight="1">
      <c r="A8" s="13">
        <v>1</v>
      </c>
      <c r="B8" s="7" t="s">
        <v>7</v>
      </c>
      <c r="C8" s="14" t="s">
        <v>8</v>
      </c>
      <c r="D8" s="15">
        <f aca="true" t="shared" si="0" ref="D8:D14">E8*$D$2*12</f>
        <v>1384.8284434039228</v>
      </c>
      <c r="E8" s="16">
        <v>0.12240127519957174</v>
      </c>
      <c r="F8" s="2"/>
    </row>
    <row r="9" spans="1:6" ht="15.75" customHeight="1">
      <c r="A9" s="13">
        <v>2</v>
      </c>
      <c r="B9" s="7" t="s">
        <v>9</v>
      </c>
      <c r="C9" s="14" t="s">
        <v>8</v>
      </c>
      <c r="D9" s="15">
        <f t="shared" si="0"/>
        <v>10968.98109209329</v>
      </c>
      <c r="E9" s="16">
        <v>0.9695188452455832</v>
      </c>
      <c r="F9" s="2"/>
    </row>
    <row r="10" spans="1:6" ht="15.75" customHeight="1">
      <c r="A10" s="13">
        <v>3</v>
      </c>
      <c r="B10" s="7" t="s">
        <v>78</v>
      </c>
      <c r="C10" s="14" t="s">
        <v>79</v>
      </c>
      <c r="D10" s="15">
        <f t="shared" si="0"/>
        <v>286.95001123427835</v>
      </c>
      <c r="E10" s="16">
        <v>0.02536274255551416</v>
      </c>
      <c r="F10" s="2"/>
    </row>
    <row r="11" spans="1:6" ht="30">
      <c r="A11" s="13">
        <v>4</v>
      </c>
      <c r="B11" s="7" t="s">
        <v>11</v>
      </c>
      <c r="C11" s="17" t="s">
        <v>12</v>
      </c>
      <c r="D11" s="15">
        <f t="shared" si="0"/>
        <v>1770.3772713970652</v>
      </c>
      <c r="E11" s="15">
        <v>0.15647890295399838</v>
      </c>
      <c r="F11" s="2"/>
    </row>
    <row r="12" spans="1:6" ht="60">
      <c r="A12" s="13">
        <v>5</v>
      </c>
      <c r="B12" s="14" t="s">
        <v>13</v>
      </c>
      <c r="C12" s="14" t="s">
        <v>14</v>
      </c>
      <c r="D12" s="15">
        <f t="shared" si="0"/>
        <v>9442.012114117682</v>
      </c>
      <c r="E12" s="15">
        <v>0.8345541490879914</v>
      </c>
      <c r="F12" s="2"/>
    </row>
    <row r="13" spans="1:6" ht="15.75" customHeight="1">
      <c r="A13" s="13">
        <v>6</v>
      </c>
      <c r="B13" s="17" t="s">
        <v>57</v>
      </c>
      <c r="C13" s="17" t="s">
        <v>18</v>
      </c>
      <c r="D13" s="15">
        <f t="shared" si="0"/>
        <v>3344.7168514504374</v>
      </c>
      <c r="E13" s="16">
        <v>0.29563055969064767</v>
      </c>
      <c r="F13" s="2"/>
    </row>
    <row r="14" spans="1:7" ht="15.75" customHeight="1">
      <c r="A14" s="13">
        <v>7</v>
      </c>
      <c r="B14" s="17" t="s">
        <v>19</v>
      </c>
      <c r="C14" s="17" t="s">
        <v>20</v>
      </c>
      <c r="D14" s="15">
        <f t="shared" si="0"/>
        <v>563.0747579857166</v>
      </c>
      <c r="E14" s="15">
        <v>0.04976866899175847</v>
      </c>
      <c r="F14" s="18"/>
      <c r="G14" s="19"/>
    </row>
    <row r="15" spans="1:7" ht="15">
      <c r="A15" s="97" t="s">
        <v>62</v>
      </c>
      <c r="B15" s="98"/>
      <c r="C15" s="99"/>
      <c r="D15" s="11">
        <f>SUM(D16:D18)</f>
        <v>2168.8638257079137</v>
      </c>
      <c r="E15" s="11">
        <f>SUM(E16:E18)</f>
        <v>0.19170006166853285</v>
      </c>
      <c r="F15" s="20"/>
      <c r="G15" s="19"/>
    </row>
    <row r="16" spans="1:7" ht="15.75" customHeight="1">
      <c r="A16" s="13">
        <v>8</v>
      </c>
      <c r="B16" s="7" t="s">
        <v>22</v>
      </c>
      <c r="C16" s="14" t="s">
        <v>23</v>
      </c>
      <c r="D16" s="15">
        <f>E16*$D$2*12</f>
        <v>1936.6931982689052</v>
      </c>
      <c r="E16" s="21">
        <v>0.17117912205483773</v>
      </c>
      <c r="F16" s="18"/>
      <c r="G16" s="19"/>
    </row>
    <row r="17" spans="1:7" ht="15.75" customHeight="1">
      <c r="A17" s="13">
        <v>9</v>
      </c>
      <c r="B17" s="7" t="s">
        <v>115</v>
      </c>
      <c r="C17" s="14" t="s">
        <v>23</v>
      </c>
      <c r="D17" s="15">
        <f>E17*$D$2*12</f>
        <v>64.50338400000001</v>
      </c>
      <c r="E17" s="56">
        <v>0.005701281262595194</v>
      </c>
      <c r="F17" s="18"/>
      <c r="G17" s="19"/>
    </row>
    <row r="18" spans="1:7" ht="30">
      <c r="A18" s="13">
        <v>10</v>
      </c>
      <c r="B18" s="17" t="s">
        <v>24</v>
      </c>
      <c r="C18" s="17" t="s">
        <v>25</v>
      </c>
      <c r="D18" s="15">
        <f>E18*$D$2*12</f>
        <v>167.66724343900822</v>
      </c>
      <c r="E18" s="15">
        <v>0.01481965835109991</v>
      </c>
      <c r="F18" s="18"/>
      <c r="G18" s="19"/>
    </row>
    <row r="19" spans="1:7" ht="15">
      <c r="A19" s="97" t="s">
        <v>26</v>
      </c>
      <c r="B19" s="100"/>
      <c r="C19" s="101"/>
      <c r="D19" s="22">
        <f>SUM(D20:D23)</f>
        <v>1665.009675396139</v>
      </c>
      <c r="E19" s="22">
        <f>SUM(E20:E23)</f>
        <v>0.14716574349611972</v>
      </c>
      <c r="F19" s="18"/>
      <c r="G19" s="19"/>
    </row>
    <row r="20" spans="1:7" ht="15.75" customHeight="1">
      <c r="A20" s="13">
        <v>11</v>
      </c>
      <c r="B20" s="17" t="s">
        <v>27</v>
      </c>
      <c r="C20" s="17" t="s">
        <v>20</v>
      </c>
      <c r="D20" s="15">
        <f>E20*12*$D$2</f>
        <v>519.0925294637415</v>
      </c>
      <c r="E20" s="16">
        <v>0.04588119767150158</v>
      </c>
      <c r="F20" s="12"/>
      <c r="G20" s="23"/>
    </row>
    <row r="21" spans="1:7" ht="15">
      <c r="A21" s="13">
        <v>12</v>
      </c>
      <c r="B21" s="17" t="s">
        <v>85</v>
      </c>
      <c r="C21" s="17" t="s">
        <v>20</v>
      </c>
      <c r="D21" s="15">
        <f>E21*12*$D$2</f>
        <v>71.77203646263757</v>
      </c>
      <c r="E21" s="16">
        <v>0.0063437379760220725</v>
      </c>
      <c r="F21" s="24"/>
      <c r="G21" s="19"/>
    </row>
    <row r="22" spans="1:6" ht="30">
      <c r="A22" s="13">
        <v>13</v>
      </c>
      <c r="B22" s="17" t="s">
        <v>29</v>
      </c>
      <c r="C22" s="17" t="s">
        <v>20</v>
      </c>
      <c r="D22" s="15">
        <f>E22*12*$D$2</f>
        <v>873.5312802942502</v>
      </c>
      <c r="E22" s="16">
        <v>0.07720908907092995</v>
      </c>
      <c r="F22" s="2"/>
    </row>
    <row r="23" spans="1:6" ht="60">
      <c r="A23" s="13">
        <v>14</v>
      </c>
      <c r="B23" s="17" t="s">
        <v>63</v>
      </c>
      <c r="C23" s="17" t="s">
        <v>20</v>
      </c>
      <c r="D23" s="15">
        <f>E23*12*$D$2</f>
        <v>200.6138291755098</v>
      </c>
      <c r="E23" s="15">
        <v>0.017731718777666095</v>
      </c>
      <c r="F23" s="2"/>
    </row>
    <row r="24" spans="1:6" ht="15">
      <c r="A24" s="95" t="s">
        <v>31</v>
      </c>
      <c r="B24" s="96"/>
      <c r="C24" s="96"/>
      <c r="D24" s="25">
        <f>SUM(D25:D26)</f>
        <v>19429.18124376033</v>
      </c>
      <c r="E24" s="25">
        <f>SUM(E25:E26)</f>
        <v>1.7172932659256563</v>
      </c>
      <c r="F24" s="2"/>
    </row>
    <row r="25" spans="1:6" ht="75">
      <c r="A25" s="13">
        <v>15</v>
      </c>
      <c r="B25" s="17" t="s">
        <v>64</v>
      </c>
      <c r="C25" s="17" t="s">
        <v>20</v>
      </c>
      <c r="D25" s="15">
        <f>E25*12*$D$2</f>
        <v>2002.8216866342725</v>
      </c>
      <c r="E25" s="15">
        <v>0.1770240419375095</v>
      </c>
      <c r="F25" s="2"/>
    </row>
    <row r="26" spans="1:6" ht="90">
      <c r="A26" s="13">
        <v>16</v>
      </c>
      <c r="B26" s="17" t="s">
        <v>32</v>
      </c>
      <c r="C26" s="17" t="s">
        <v>65</v>
      </c>
      <c r="D26" s="15">
        <f>E26*12*$D$2</f>
        <v>17426.359557126056</v>
      </c>
      <c r="E26" s="21">
        <v>1.5402692239881468</v>
      </c>
      <c r="F26" s="2"/>
    </row>
    <row r="27" spans="1:6" ht="15">
      <c r="A27" s="95" t="s">
        <v>34</v>
      </c>
      <c r="B27" s="95"/>
      <c r="C27" s="95"/>
      <c r="D27" s="26">
        <f>SUM(D28)</f>
        <v>3183.364799999998</v>
      </c>
      <c r="E27" s="26">
        <f>SUM(E28)</f>
        <v>0.2813690842366516</v>
      </c>
      <c r="F27" s="2"/>
    </row>
    <row r="28" spans="1:6" ht="15">
      <c r="A28" s="13">
        <v>17</v>
      </c>
      <c r="B28" s="17" t="s">
        <v>35</v>
      </c>
      <c r="C28" s="17" t="s">
        <v>36</v>
      </c>
      <c r="D28" s="15">
        <f>E28*12*$D$2</f>
        <v>3183.364799999998</v>
      </c>
      <c r="E28" s="27">
        <v>0.2813690842366516</v>
      </c>
      <c r="F28" s="2"/>
    </row>
    <row r="29" spans="1:6" ht="15">
      <c r="A29" s="95" t="s">
        <v>37</v>
      </c>
      <c r="B29" s="95"/>
      <c r="C29" s="95"/>
      <c r="D29" s="26">
        <f>SUM(D30:D31)</f>
        <v>534.280122817721</v>
      </c>
      <c r="E29" s="26">
        <f>SUM(E30:E31)</f>
        <v>0.04722358834999619</v>
      </c>
      <c r="F29" s="2"/>
    </row>
    <row r="30" spans="1:6" ht="30">
      <c r="A30" s="13">
        <v>18</v>
      </c>
      <c r="B30" s="17" t="s">
        <v>38</v>
      </c>
      <c r="C30" s="17" t="s">
        <v>25</v>
      </c>
      <c r="D30" s="15">
        <f>E30*12*$D$2</f>
        <v>397.38265881772094</v>
      </c>
      <c r="E30" s="21">
        <v>0.03512358834999619</v>
      </c>
      <c r="F30" s="2"/>
    </row>
    <row r="31" spans="1:6" ht="45">
      <c r="A31" s="13">
        <v>19</v>
      </c>
      <c r="B31" s="17" t="s">
        <v>72</v>
      </c>
      <c r="C31" s="17" t="s">
        <v>73</v>
      </c>
      <c r="D31" s="15">
        <f>E31*12*$D$2</f>
        <v>136.89746400000004</v>
      </c>
      <c r="E31" s="15">
        <v>0.012100000000000001</v>
      </c>
      <c r="F31" s="2"/>
    </row>
    <row r="32" spans="1:6" ht="15">
      <c r="A32" s="8"/>
      <c r="B32" s="28" t="s">
        <v>39</v>
      </c>
      <c r="C32" s="28"/>
      <c r="D32" s="11">
        <f>D7+D15+D19+D24+D27+D29</f>
        <v>54741.640209364494</v>
      </c>
      <c r="E32" s="11">
        <f>E7+E15+E19+E24+E27+E29</f>
        <v>4.838466887402021</v>
      </c>
      <c r="F32" s="4"/>
    </row>
    <row r="33" spans="1:6" ht="9" customHeight="1">
      <c r="A33" s="30"/>
      <c r="B33" s="31"/>
      <c r="C33" s="32"/>
      <c r="D33" s="33"/>
      <c r="E33" s="34"/>
      <c r="F33" s="2"/>
    </row>
    <row r="34" spans="1:6" ht="6" customHeight="1">
      <c r="A34" s="35"/>
      <c r="B34" s="35"/>
      <c r="C34" s="35"/>
      <c r="D34" s="35"/>
      <c r="E34" s="35"/>
      <c r="F34" s="36"/>
    </row>
    <row r="35" spans="1:6" ht="105">
      <c r="A35" s="10" t="s">
        <v>40</v>
      </c>
      <c r="B35" s="10" t="s">
        <v>41</v>
      </c>
      <c r="C35" s="10" t="s">
        <v>42</v>
      </c>
      <c r="D35" s="10" t="s">
        <v>43</v>
      </c>
      <c r="E35" s="10" t="s">
        <v>44</v>
      </c>
      <c r="F35" s="10" t="s">
        <v>45</v>
      </c>
    </row>
    <row r="36" spans="1:6" ht="15">
      <c r="A36" s="10">
        <v>1</v>
      </c>
      <c r="B36" s="82" t="s">
        <v>116</v>
      </c>
      <c r="C36" s="10" t="s">
        <v>256</v>
      </c>
      <c r="D36" s="88">
        <f>700.54*48.5</f>
        <v>33976.189999999995</v>
      </c>
      <c r="E36" s="37">
        <f>D36/12/$D$2</f>
        <v>3.003064388395098</v>
      </c>
      <c r="F36" s="38">
        <v>1</v>
      </c>
    </row>
    <row r="37" spans="1:6" ht="15">
      <c r="A37" s="10"/>
      <c r="B37" s="60" t="s">
        <v>59</v>
      </c>
      <c r="C37" s="9"/>
      <c r="D37" s="74">
        <f>SUM(D36:D36)</f>
        <v>33976.189999999995</v>
      </c>
      <c r="E37" s="39">
        <f>SUM(E36:E36)</f>
        <v>3.003064388395098</v>
      </c>
      <c r="F37" s="40"/>
    </row>
    <row r="38" spans="1:6" ht="15">
      <c r="A38" s="30"/>
      <c r="B38" s="31"/>
      <c r="C38" s="41"/>
      <c r="D38" s="41"/>
      <c r="E38" s="41"/>
      <c r="F38" s="41"/>
    </row>
    <row r="39" spans="1:6" ht="15">
      <c r="A39" s="30"/>
      <c r="B39" s="31"/>
      <c r="C39" s="41"/>
      <c r="D39" s="41"/>
      <c r="E39" s="41"/>
      <c r="F39" s="41"/>
    </row>
    <row r="40" spans="1:6" ht="29.25">
      <c r="A40" s="30"/>
      <c r="B40" s="31" t="s">
        <v>47</v>
      </c>
      <c r="C40" s="42">
        <f>D32+D37</f>
        <v>88717.83020936449</v>
      </c>
      <c r="D40" s="42"/>
      <c r="E40" s="42"/>
      <c r="F40" s="41"/>
    </row>
    <row r="41" spans="1:6" ht="15">
      <c r="A41" s="30"/>
      <c r="B41" s="31" t="s">
        <v>48</v>
      </c>
      <c r="C41" s="43">
        <f>E32+E37</f>
        <v>7.841531275797118</v>
      </c>
      <c r="D41" s="41"/>
      <c r="E41" s="41"/>
      <c r="F41" s="41"/>
    </row>
    <row r="42" spans="1:6" ht="15">
      <c r="A42" s="30"/>
      <c r="B42" s="31"/>
      <c r="C42" s="43"/>
      <c r="D42" s="41"/>
      <c r="E42" s="41"/>
      <c r="F42" s="41"/>
    </row>
    <row r="43" spans="1:6" ht="15">
      <c r="A43" s="2"/>
      <c r="B43" s="2"/>
      <c r="C43" s="2"/>
      <c r="D43" s="2"/>
      <c r="E43" s="2"/>
      <c r="F43" s="2"/>
    </row>
    <row r="44" spans="1:6" ht="33" customHeight="1">
      <c r="A44" s="102" t="s">
        <v>49</v>
      </c>
      <c r="B44" s="102"/>
      <c r="C44" s="102"/>
      <c r="D44" s="102"/>
      <c r="E44" s="102"/>
      <c r="F44" s="102"/>
    </row>
    <row r="45" spans="1:6" ht="7.5" customHeight="1">
      <c r="A45" s="1"/>
      <c r="B45" s="1"/>
      <c r="C45" s="1"/>
      <c r="D45" s="2"/>
      <c r="E45" s="2"/>
      <c r="F45" s="2"/>
    </row>
    <row r="46" spans="1:6" ht="71.25">
      <c r="A46" s="7"/>
      <c r="B46" s="8" t="s">
        <v>2</v>
      </c>
      <c r="C46" s="8" t="s">
        <v>3</v>
      </c>
      <c r="D46" s="8" t="s">
        <v>4</v>
      </c>
      <c r="E46" s="8" t="s">
        <v>5</v>
      </c>
      <c r="F46" s="2"/>
    </row>
    <row r="47" spans="1:5" ht="30.75" customHeight="1">
      <c r="A47" s="103" t="s">
        <v>50</v>
      </c>
      <c r="B47" s="103"/>
      <c r="C47" s="103"/>
      <c r="D47" s="11">
        <f>D48</f>
        <v>143.120076</v>
      </c>
      <c r="E47" s="11">
        <f>E48</f>
        <v>0.012650000000000002</v>
      </c>
    </row>
    <row r="48" spans="1:5" ht="30">
      <c r="A48" s="13">
        <v>1</v>
      </c>
      <c r="B48" s="44" t="s">
        <v>51</v>
      </c>
      <c r="C48" s="44" t="s">
        <v>52</v>
      </c>
      <c r="D48" s="15">
        <f>E48*12*$D$2</f>
        <v>143.120076</v>
      </c>
      <c r="E48" s="45">
        <v>0.012650000000000002</v>
      </c>
    </row>
    <row r="49" spans="1:5" ht="30" customHeight="1">
      <c r="A49" s="103" t="s">
        <v>53</v>
      </c>
      <c r="B49" s="103"/>
      <c r="C49" s="103"/>
      <c r="D49" s="11">
        <f>D50+D51+D52</f>
        <v>5086.1980010899815</v>
      </c>
      <c r="E49" s="11">
        <f>E50+E51+E52</f>
        <v>0.4495554118751884</v>
      </c>
    </row>
    <row r="50" spans="1:5" ht="28.5" customHeight="1">
      <c r="A50" s="13">
        <v>2</v>
      </c>
      <c r="B50" s="44" t="s">
        <v>54</v>
      </c>
      <c r="C50" s="44" t="s">
        <v>55</v>
      </c>
      <c r="D50" s="15">
        <f>E50*$D$2*12</f>
        <v>286.2401520000001</v>
      </c>
      <c r="E50" s="45">
        <v>0.025300000000000003</v>
      </c>
    </row>
    <row r="51" spans="1:5" ht="30">
      <c r="A51" s="13">
        <v>3</v>
      </c>
      <c r="B51" s="46" t="s">
        <v>7</v>
      </c>
      <c r="C51" s="46" t="s">
        <v>56</v>
      </c>
      <c r="D51" s="15">
        <f>E51*$D$2*12</f>
        <v>3462.071108509807</v>
      </c>
      <c r="E51" s="45">
        <v>0.30600318799892934</v>
      </c>
    </row>
    <row r="52" spans="1:5" ht="30">
      <c r="A52" s="13">
        <v>4</v>
      </c>
      <c r="B52" s="47" t="s">
        <v>57</v>
      </c>
      <c r="C52" s="7" t="s">
        <v>80</v>
      </c>
      <c r="D52" s="15">
        <f>E52*$D$2*12</f>
        <v>1337.886740580175</v>
      </c>
      <c r="E52" s="16">
        <v>0.11825222387625907</v>
      </c>
    </row>
    <row r="53" spans="1:6" ht="15">
      <c r="A53" s="8"/>
      <c r="B53" s="28" t="s">
        <v>39</v>
      </c>
      <c r="C53" s="28"/>
      <c r="D53" s="29">
        <f>D47+D49</f>
        <v>5229.318077089982</v>
      </c>
      <c r="E53" s="11">
        <f>E47+E49</f>
        <v>0.4622054118751884</v>
      </c>
      <c r="F53" s="4"/>
    </row>
    <row r="54" spans="1:6" ht="7.5" customHeight="1">
      <c r="A54" s="2"/>
      <c r="B54" s="2"/>
      <c r="C54" s="2"/>
      <c r="D54" s="2"/>
      <c r="E54" s="2"/>
      <c r="F54" s="2"/>
    </row>
    <row r="55" spans="1:6" ht="6.75" customHeight="1">
      <c r="A55" s="35"/>
      <c r="B55" s="35"/>
      <c r="C55" s="35"/>
      <c r="D55" s="35"/>
      <c r="E55" s="35"/>
      <c r="F55" s="36"/>
    </row>
    <row r="56" spans="1:6" ht="105">
      <c r="A56" s="10" t="s">
        <v>40</v>
      </c>
      <c r="B56" s="10" t="s">
        <v>41</v>
      </c>
      <c r="C56" s="10" t="s">
        <v>42</v>
      </c>
      <c r="D56" s="10" t="s">
        <v>43</v>
      </c>
      <c r="E56" s="10" t="s">
        <v>58</v>
      </c>
      <c r="F56" s="10" t="s">
        <v>45</v>
      </c>
    </row>
    <row r="57" spans="1:6" ht="15">
      <c r="A57" s="10">
        <v>1</v>
      </c>
      <c r="B57" s="82" t="s">
        <v>116</v>
      </c>
      <c r="C57" s="10" t="s">
        <v>256</v>
      </c>
      <c r="D57" s="88">
        <f>700.54*48.5</f>
        <v>33976.189999999995</v>
      </c>
      <c r="E57" s="37">
        <f>D57/12/$D$2</f>
        <v>3.003064388395098</v>
      </c>
      <c r="F57" s="38">
        <v>1</v>
      </c>
    </row>
    <row r="58" spans="1:6" ht="15">
      <c r="A58" s="49"/>
      <c r="B58" s="49" t="s">
        <v>59</v>
      </c>
      <c r="C58" s="49"/>
      <c r="D58" s="50">
        <f>SUM(D57:D57)</f>
        <v>33976.189999999995</v>
      </c>
      <c r="E58" s="51">
        <f>SUM(E57:E57)</f>
        <v>3.003064388395098</v>
      </c>
      <c r="F58" s="49"/>
    </row>
    <row r="61" spans="2:3" ht="29.25">
      <c r="B61" s="31" t="s">
        <v>197</v>
      </c>
      <c r="C61" s="81">
        <f>C40</f>
        <v>88717.83020936449</v>
      </c>
    </row>
  </sheetData>
  <sheetProtection/>
  <mergeCells count="11">
    <mergeCell ref="A15:C15"/>
    <mergeCell ref="A4:E4"/>
    <mergeCell ref="A24:C24"/>
    <mergeCell ref="A19:C19"/>
    <mergeCell ref="A1:E1"/>
    <mergeCell ref="A49:C49"/>
    <mergeCell ref="A29:C29"/>
    <mergeCell ref="A27:C27"/>
    <mergeCell ref="A44:F44"/>
    <mergeCell ref="A47:C47"/>
    <mergeCell ref="A7:C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60"/>
  <sheetViews>
    <sheetView zoomScale="97" zoomScaleNormal="97" zoomScalePageLayoutView="0" workbookViewId="0" topLeftCell="A49">
      <selection activeCell="C59" sqref="C59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198</v>
      </c>
      <c r="B1" s="102"/>
      <c r="C1" s="102"/>
      <c r="D1" s="102"/>
      <c r="E1" s="102"/>
      <c r="F1" s="2"/>
    </row>
    <row r="2" spans="1:6" ht="39" customHeight="1">
      <c r="A2" s="2"/>
      <c r="B2" s="1" t="s">
        <v>105</v>
      </c>
      <c r="C2" s="3"/>
      <c r="D2" s="53">
        <v>214.3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30.75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6" ht="30.75" customHeight="1">
      <c r="A7" s="95" t="s">
        <v>6</v>
      </c>
      <c r="B7" s="96"/>
      <c r="C7" s="96"/>
      <c r="D7" s="11">
        <f>SUM(D8:D14)</f>
        <v>6266.42328548873</v>
      </c>
      <c r="E7" s="11">
        <f>SUM(E8:E14)</f>
        <v>2.4367799368053853</v>
      </c>
      <c r="F7" s="12"/>
    </row>
    <row r="8" spans="1:6" ht="15.75" customHeight="1">
      <c r="A8" s="13">
        <v>1</v>
      </c>
      <c r="B8" s="7" t="s">
        <v>7</v>
      </c>
      <c r="C8" s="14" t="s">
        <v>8</v>
      </c>
      <c r="D8" s="15">
        <f aca="true" t="shared" si="0" ref="D8:D14">E8*$D$2*12</f>
        <v>298.27074165623054</v>
      </c>
      <c r="E8" s="16">
        <v>0.11598644488109758</v>
      </c>
      <c r="F8" s="2"/>
    </row>
    <row r="9" spans="1:6" ht="15.75" customHeight="1">
      <c r="A9" s="13">
        <v>2</v>
      </c>
      <c r="B9" s="7" t="s">
        <v>9</v>
      </c>
      <c r="C9" s="14" t="s">
        <v>8</v>
      </c>
      <c r="D9" s="15">
        <f t="shared" si="0"/>
        <v>2219.6562917202527</v>
      </c>
      <c r="E9" s="16">
        <v>0.8631421261939075</v>
      </c>
      <c r="F9" s="2"/>
    </row>
    <row r="10" spans="1:6" ht="15.75" customHeight="1">
      <c r="A10" s="13">
        <v>3</v>
      </c>
      <c r="B10" s="7" t="s">
        <v>78</v>
      </c>
      <c r="C10" s="14" t="s">
        <v>79</v>
      </c>
      <c r="D10" s="15">
        <f t="shared" si="0"/>
        <v>358.68751404284694</v>
      </c>
      <c r="E10" s="16">
        <v>0.13948029010843324</v>
      </c>
      <c r="F10" s="2"/>
    </row>
    <row r="11" spans="1:6" ht="30">
      <c r="A11" s="13">
        <v>4</v>
      </c>
      <c r="B11" s="7" t="s">
        <v>11</v>
      </c>
      <c r="C11" s="17" t="s">
        <v>12</v>
      </c>
      <c r="D11" s="15">
        <f t="shared" si="0"/>
        <v>381.31202768552174</v>
      </c>
      <c r="E11" s="15">
        <v>0.14827812555822123</v>
      </c>
      <c r="F11" s="2"/>
    </row>
    <row r="12" spans="1:6" ht="60">
      <c r="A12" s="13">
        <v>5</v>
      </c>
      <c r="B12" s="14" t="s">
        <v>13</v>
      </c>
      <c r="C12" s="14" t="s">
        <v>14</v>
      </c>
      <c r="D12" s="15">
        <f t="shared" si="0"/>
        <v>2033.6641476561156</v>
      </c>
      <c r="E12" s="15">
        <v>0.7908166696438464</v>
      </c>
      <c r="F12" s="2"/>
    </row>
    <row r="13" spans="1:6" ht="15.75" customHeight="1">
      <c r="A13" s="13">
        <v>6</v>
      </c>
      <c r="B13" s="17" t="s">
        <v>57</v>
      </c>
      <c r="C13" s="17" t="s">
        <v>18</v>
      </c>
      <c r="D13" s="15">
        <f t="shared" si="0"/>
        <v>720.5176752930615</v>
      </c>
      <c r="E13" s="16">
        <v>0.2801826393269021</v>
      </c>
      <c r="F13" s="2"/>
    </row>
    <row r="14" spans="1:7" ht="15.75" customHeight="1">
      <c r="A14" s="13">
        <v>7</v>
      </c>
      <c r="B14" s="17" t="s">
        <v>19</v>
      </c>
      <c r="C14" s="17" t="s">
        <v>20</v>
      </c>
      <c r="D14" s="15">
        <f t="shared" si="0"/>
        <v>254.3148874347001</v>
      </c>
      <c r="E14" s="15">
        <v>0.09889364109297717</v>
      </c>
      <c r="F14" s="18"/>
      <c r="G14" s="19"/>
    </row>
    <row r="15" spans="1:7" ht="15">
      <c r="A15" s="97" t="s">
        <v>62</v>
      </c>
      <c r="B15" s="98"/>
      <c r="C15" s="99"/>
      <c r="D15" s="11">
        <f>SUM(D16:D18)</f>
        <v>2591.9858307623626</v>
      </c>
      <c r="E15" s="11">
        <f>SUM(E16:E18)</f>
        <v>1.007927294587946</v>
      </c>
      <c r="F15" s="20"/>
      <c r="G15" s="19"/>
    </row>
    <row r="16" spans="1:7" ht="15.75" customHeight="1">
      <c r="A16" s="13">
        <v>8</v>
      </c>
      <c r="B16" s="7" t="s">
        <v>22</v>
      </c>
      <c r="C16" s="14" t="s">
        <v>23</v>
      </c>
      <c r="D16" s="15">
        <f>E16*$D$2*12</f>
        <v>2085.669598135739</v>
      </c>
      <c r="E16" s="21">
        <v>0.8110396632974562</v>
      </c>
      <c r="F16" s="18"/>
      <c r="G16" s="19"/>
    </row>
    <row r="17" spans="1:7" ht="15.75" customHeight="1">
      <c r="A17" s="13">
        <v>9</v>
      </c>
      <c r="B17" s="7" t="s">
        <v>115</v>
      </c>
      <c r="C17" s="14" t="s">
        <v>23</v>
      </c>
      <c r="D17" s="15">
        <f>E17*$D$2*12</f>
        <v>312.34896000000015</v>
      </c>
      <c r="E17" s="56">
        <v>0.12146094260382645</v>
      </c>
      <c r="F17" s="18"/>
      <c r="G17" s="19"/>
    </row>
    <row r="18" spans="1:7" ht="30">
      <c r="A18" s="13">
        <v>10</v>
      </c>
      <c r="B18" s="17" t="s">
        <v>24</v>
      </c>
      <c r="C18" s="17" t="s">
        <v>25</v>
      </c>
      <c r="D18" s="15">
        <f>E18*$D$2*12</f>
        <v>193.9672726266237</v>
      </c>
      <c r="E18" s="15">
        <v>0.07542668868666343</v>
      </c>
      <c r="F18" s="18"/>
      <c r="G18" s="19"/>
    </row>
    <row r="19" spans="1:7" ht="15">
      <c r="A19" s="97" t="s">
        <v>26</v>
      </c>
      <c r="B19" s="100"/>
      <c r="C19" s="101"/>
      <c r="D19" s="22">
        <f>SUM(D20:D22)</f>
        <v>642.6384937161081</v>
      </c>
      <c r="E19" s="22">
        <f>SUM(E20:E22)</f>
        <v>0.24989830989116035</v>
      </c>
      <c r="F19" s="18"/>
      <c r="G19" s="19"/>
    </row>
    <row r="20" spans="1:7" ht="15.75" customHeight="1">
      <c r="A20" s="13">
        <v>11</v>
      </c>
      <c r="B20" s="17" t="s">
        <v>27</v>
      </c>
      <c r="C20" s="17" t="s">
        <v>20</v>
      </c>
      <c r="D20" s="15">
        <f>E20*12*$D$2</f>
        <v>202.44608649085936</v>
      </c>
      <c r="E20" s="16">
        <v>0.07872378538297532</v>
      </c>
      <c r="F20" s="12"/>
      <c r="G20" s="23"/>
    </row>
    <row r="21" spans="1:6" ht="30">
      <c r="A21" s="13">
        <v>12</v>
      </c>
      <c r="B21" s="17" t="s">
        <v>29</v>
      </c>
      <c r="C21" s="17" t="s">
        <v>20</v>
      </c>
      <c r="D21" s="15">
        <f>E21*12*$D$2</f>
        <v>325.19129582017916</v>
      </c>
      <c r="E21" s="16">
        <v>0.1264548513844218</v>
      </c>
      <c r="F21" s="2"/>
    </row>
    <row r="22" spans="1:6" ht="60">
      <c r="A22" s="13">
        <v>13</v>
      </c>
      <c r="B22" s="17" t="s">
        <v>63</v>
      </c>
      <c r="C22" s="17" t="s">
        <v>20</v>
      </c>
      <c r="D22" s="15">
        <f>E22*12*$D$2</f>
        <v>115.0011114050696</v>
      </c>
      <c r="E22" s="15">
        <v>0.04471967312376325</v>
      </c>
      <c r="F22" s="2"/>
    </row>
    <row r="23" spans="1:6" ht="15">
      <c r="A23" s="95" t="s">
        <v>31</v>
      </c>
      <c r="B23" s="96"/>
      <c r="C23" s="96"/>
      <c r="D23" s="25">
        <f>SUM(D24:D25)</f>
        <v>895.4075217888603</v>
      </c>
      <c r="E23" s="25">
        <f>SUM(E24:E25)</f>
        <v>0.3481908235296548</v>
      </c>
      <c r="F23" s="2"/>
    </row>
    <row r="24" spans="1:6" ht="60">
      <c r="A24" s="13">
        <v>14</v>
      </c>
      <c r="B24" s="17" t="s">
        <v>76</v>
      </c>
      <c r="C24" s="17" t="s">
        <v>20</v>
      </c>
      <c r="D24" s="15">
        <f>E24*12*$D$2</f>
        <v>90.90791237801383</v>
      </c>
      <c r="E24" s="15">
        <v>0.03535072032120619</v>
      </c>
      <c r="F24" s="2"/>
    </row>
    <row r="25" spans="1:6" ht="60">
      <c r="A25" s="13">
        <v>15</v>
      </c>
      <c r="B25" s="17" t="s">
        <v>32</v>
      </c>
      <c r="C25" s="17" t="s">
        <v>60</v>
      </c>
      <c r="D25" s="15">
        <f>E25*12*$D$2</f>
        <v>804.4996094108465</v>
      </c>
      <c r="E25" s="21">
        <v>0.3128401032084486</v>
      </c>
      <c r="F25" s="2"/>
    </row>
    <row r="26" spans="1:6" ht="15">
      <c r="A26" s="95" t="s">
        <v>34</v>
      </c>
      <c r="B26" s="95"/>
      <c r="C26" s="95"/>
      <c r="D26" s="26">
        <f>SUM(D27)</f>
        <v>618.9875999999996</v>
      </c>
      <c r="E26" s="26">
        <f>SUM(E27)</f>
        <v>0.24070135324311695</v>
      </c>
      <c r="F26" s="2"/>
    </row>
    <row r="27" spans="1:6" ht="15">
      <c r="A27" s="13">
        <v>16</v>
      </c>
      <c r="B27" s="17" t="s">
        <v>35</v>
      </c>
      <c r="C27" s="17" t="s">
        <v>36</v>
      </c>
      <c r="D27" s="15">
        <f>E27*12*$D$2</f>
        <v>618.9875999999996</v>
      </c>
      <c r="E27" s="27">
        <v>0.24070135324311695</v>
      </c>
      <c r="F27" s="2"/>
    </row>
    <row r="28" spans="1:6" ht="15">
      <c r="A28" s="95" t="s">
        <v>37</v>
      </c>
      <c r="B28" s="95"/>
      <c r="C28" s="95"/>
      <c r="D28" s="26">
        <f>SUM(D29:D30)</f>
        <v>117.08093950018085</v>
      </c>
      <c r="E28" s="26">
        <f>SUM(E29:E30)</f>
        <v>0.045528441242876354</v>
      </c>
      <c r="F28" s="2"/>
    </row>
    <row r="29" spans="1:6" ht="30">
      <c r="A29" s="13">
        <v>17</v>
      </c>
      <c r="B29" s="17" t="s">
        <v>38</v>
      </c>
      <c r="C29" s="17" t="s">
        <v>25</v>
      </c>
      <c r="D29" s="15">
        <f>E29*12*$D$2</f>
        <v>85.96457950018083</v>
      </c>
      <c r="E29" s="21">
        <v>0.033428441242876354</v>
      </c>
      <c r="F29" s="2"/>
    </row>
    <row r="30" spans="1:6" ht="45">
      <c r="A30" s="13">
        <v>18</v>
      </c>
      <c r="B30" s="17" t="s">
        <v>72</v>
      </c>
      <c r="C30" s="17" t="s">
        <v>73</v>
      </c>
      <c r="D30" s="15">
        <f>E30*12*$D$2</f>
        <v>31.116360000000007</v>
      </c>
      <c r="E30" s="15">
        <v>0.012100000000000001</v>
      </c>
      <c r="F30" s="2"/>
    </row>
    <row r="31" spans="1:6" ht="15">
      <c r="A31" s="8"/>
      <c r="B31" s="28" t="s">
        <v>39</v>
      </c>
      <c r="C31" s="28"/>
      <c r="D31" s="29">
        <f>D7+D15+D19+D23+D26+D28</f>
        <v>11132.523671256242</v>
      </c>
      <c r="E31" s="11">
        <f>E7+E15+E19+E23+E26+E28</f>
        <v>4.329026159300139</v>
      </c>
      <c r="F31" s="4"/>
    </row>
    <row r="32" spans="1:6" ht="7.5" customHeight="1">
      <c r="A32" s="30"/>
      <c r="B32" s="31"/>
      <c r="C32" s="32"/>
      <c r="D32" s="33"/>
      <c r="E32" s="34"/>
      <c r="F32" s="2"/>
    </row>
    <row r="33" spans="1:6" ht="6.75" customHeight="1">
      <c r="A33" s="35"/>
      <c r="B33" s="35"/>
      <c r="C33" s="35"/>
      <c r="D33" s="35"/>
      <c r="E33" s="35"/>
      <c r="F33" s="36"/>
    </row>
    <row r="34" spans="1:6" ht="105">
      <c r="A34" s="10" t="s">
        <v>40</v>
      </c>
      <c r="B34" s="10" t="s">
        <v>41</v>
      </c>
      <c r="C34" s="10" t="s">
        <v>42</v>
      </c>
      <c r="D34" s="10" t="s">
        <v>43</v>
      </c>
      <c r="E34" s="10" t="s">
        <v>44</v>
      </c>
      <c r="F34" s="10" t="s">
        <v>45</v>
      </c>
    </row>
    <row r="35" spans="1:6" ht="15">
      <c r="A35" s="10">
        <v>1</v>
      </c>
      <c r="B35" s="82" t="s">
        <v>116</v>
      </c>
      <c r="C35" s="10" t="s">
        <v>257</v>
      </c>
      <c r="D35" s="88">
        <f>700.54*11</f>
        <v>7705.94</v>
      </c>
      <c r="E35" s="37">
        <f>D35/12/$D$2</f>
        <v>2.9965546741328355</v>
      </c>
      <c r="F35" s="38">
        <v>1</v>
      </c>
    </row>
    <row r="36" spans="1:6" ht="15">
      <c r="A36" s="10"/>
      <c r="B36" s="60" t="s">
        <v>59</v>
      </c>
      <c r="C36" s="9"/>
      <c r="D36" s="74">
        <f>SUM(D35:D35)</f>
        <v>7705.94</v>
      </c>
      <c r="E36" s="39">
        <f>SUM(E35:E35)</f>
        <v>2.9965546741328355</v>
      </c>
      <c r="F36" s="40"/>
    </row>
    <row r="37" spans="1:6" ht="15">
      <c r="A37" s="30"/>
      <c r="B37" s="31"/>
      <c r="C37" s="41"/>
      <c r="D37" s="41"/>
      <c r="E37" s="41"/>
      <c r="F37" s="41"/>
    </row>
    <row r="38" spans="1:6" ht="15">
      <c r="A38" s="30"/>
      <c r="B38" s="31"/>
      <c r="C38" s="41"/>
      <c r="D38" s="41"/>
      <c r="E38" s="41"/>
      <c r="F38" s="41"/>
    </row>
    <row r="39" spans="1:6" ht="29.25">
      <c r="A39" s="30"/>
      <c r="B39" s="31" t="s">
        <v>47</v>
      </c>
      <c r="C39" s="42">
        <f>D31+D36</f>
        <v>18838.463671256242</v>
      </c>
      <c r="D39" s="42"/>
      <c r="E39" s="42"/>
      <c r="F39" s="41"/>
    </row>
    <row r="40" spans="1:6" ht="15">
      <c r="A40" s="30"/>
      <c r="B40" s="31" t="s">
        <v>48</v>
      </c>
      <c r="C40" s="43">
        <f>E31+E36</f>
        <v>7.325580833432975</v>
      </c>
      <c r="D40" s="41"/>
      <c r="E40" s="41"/>
      <c r="F40" s="41"/>
    </row>
    <row r="41" spans="1:6" ht="15">
      <c r="A41" s="30"/>
      <c r="B41" s="31"/>
      <c r="C41" s="43"/>
      <c r="D41" s="41"/>
      <c r="E41" s="41"/>
      <c r="F41" s="41"/>
    </row>
    <row r="42" spans="1:6" ht="15">
      <c r="A42" s="2"/>
      <c r="B42" s="2"/>
      <c r="C42" s="2"/>
      <c r="D42" s="2"/>
      <c r="E42" s="2"/>
      <c r="F42" s="2"/>
    </row>
    <row r="43" spans="1:6" ht="33" customHeight="1">
      <c r="A43" s="102" t="s">
        <v>49</v>
      </c>
      <c r="B43" s="102"/>
      <c r="C43" s="102"/>
      <c r="D43" s="102"/>
      <c r="E43" s="102"/>
      <c r="F43" s="102"/>
    </row>
    <row r="44" spans="1:6" ht="6.75" customHeight="1">
      <c r="A44" s="1"/>
      <c r="B44" s="1"/>
      <c r="C44" s="1"/>
      <c r="D44" s="2"/>
      <c r="E44" s="2"/>
      <c r="F44" s="2"/>
    </row>
    <row r="45" spans="1:6" ht="71.25">
      <c r="A45" s="7"/>
      <c r="B45" s="8" t="s">
        <v>2</v>
      </c>
      <c r="C45" s="8" t="s">
        <v>3</v>
      </c>
      <c r="D45" s="8" t="s">
        <v>4</v>
      </c>
      <c r="E45" s="8" t="s">
        <v>5</v>
      </c>
      <c r="F45" s="2"/>
    </row>
    <row r="46" spans="1:5" ht="30.75" customHeight="1">
      <c r="A46" s="103" t="s">
        <v>50</v>
      </c>
      <c r="B46" s="103"/>
      <c r="C46" s="103"/>
      <c r="D46" s="11">
        <f>D47</f>
        <v>32.53074000000001</v>
      </c>
      <c r="E46" s="11">
        <f>E47</f>
        <v>0.012650000000000002</v>
      </c>
    </row>
    <row r="47" spans="1:5" ht="30">
      <c r="A47" s="13">
        <v>1</v>
      </c>
      <c r="B47" s="44" t="s">
        <v>51</v>
      </c>
      <c r="C47" s="44" t="s">
        <v>52</v>
      </c>
      <c r="D47" s="15">
        <f>E47*12*$D$2</f>
        <v>32.53074000000001</v>
      </c>
      <c r="E47" s="45">
        <v>0.012650000000000002</v>
      </c>
    </row>
    <row r="48" spans="1:5" ht="30" customHeight="1">
      <c r="A48" s="103" t="s">
        <v>53</v>
      </c>
      <c r="B48" s="103"/>
      <c r="C48" s="103"/>
      <c r="D48" s="11">
        <f>D49+D50+D51</f>
        <v>1098.9454042578009</v>
      </c>
      <c r="E48" s="11">
        <f>E49+E50+E51</f>
        <v>0.4273391679335048</v>
      </c>
    </row>
    <row r="49" spans="1:5" ht="28.5" customHeight="1">
      <c r="A49" s="13">
        <v>2</v>
      </c>
      <c r="B49" s="44" t="s">
        <v>54</v>
      </c>
      <c r="C49" s="44" t="s">
        <v>55</v>
      </c>
      <c r="D49" s="15">
        <f>E49*$D$2*12</f>
        <v>65.06148</v>
      </c>
      <c r="E49" s="45">
        <v>0.025300000000000003</v>
      </c>
    </row>
    <row r="50" spans="1:5" ht="30">
      <c r="A50" s="13">
        <v>3</v>
      </c>
      <c r="B50" s="46" t="s">
        <v>7</v>
      </c>
      <c r="C50" s="46" t="s">
        <v>56</v>
      </c>
      <c r="D50" s="15">
        <f>E50*$D$2*12</f>
        <v>745.6768541405764</v>
      </c>
      <c r="E50" s="45">
        <v>0.289966112202744</v>
      </c>
    </row>
    <row r="51" spans="1:5" ht="30">
      <c r="A51" s="13">
        <v>4</v>
      </c>
      <c r="B51" s="47" t="s">
        <v>57</v>
      </c>
      <c r="C51" s="7" t="s">
        <v>80</v>
      </c>
      <c r="D51" s="15">
        <f>E51*$D$2*12</f>
        <v>288.2070701172246</v>
      </c>
      <c r="E51" s="16">
        <v>0.11207305573076085</v>
      </c>
    </row>
    <row r="52" spans="1:6" ht="15">
      <c r="A52" s="8"/>
      <c r="B52" s="28" t="s">
        <v>39</v>
      </c>
      <c r="C52" s="28"/>
      <c r="D52" s="29">
        <f>D46+D48</f>
        <v>1131.4761442578008</v>
      </c>
      <c r="E52" s="11">
        <f>E46+E48</f>
        <v>0.4399891679335048</v>
      </c>
      <c r="F52" s="4"/>
    </row>
    <row r="53" spans="1:6" ht="6.75" customHeight="1">
      <c r="A53" s="2"/>
      <c r="B53" s="2"/>
      <c r="C53" s="2"/>
      <c r="D53" s="2"/>
      <c r="E53" s="2"/>
      <c r="F53" s="2"/>
    </row>
    <row r="54" spans="1:6" ht="6" customHeight="1">
      <c r="A54" s="35"/>
      <c r="B54" s="35"/>
      <c r="C54" s="35"/>
      <c r="D54" s="35"/>
      <c r="E54" s="35"/>
      <c r="F54" s="36"/>
    </row>
    <row r="55" spans="1:6" ht="105">
      <c r="A55" s="10" t="s">
        <v>40</v>
      </c>
      <c r="B55" s="10" t="s">
        <v>41</v>
      </c>
      <c r="C55" s="10" t="s">
        <v>42</v>
      </c>
      <c r="D55" s="10" t="s">
        <v>43</v>
      </c>
      <c r="E55" s="10" t="s">
        <v>58</v>
      </c>
      <c r="F55" s="10" t="s">
        <v>45</v>
      </c>
    </row>
    <row r="56" spans="1:6" ht="15">
      <c r="A56" s="10">
        <v>1</v>
      </c>
      <c r="B56" s="82" t="s">
        <v>116</v>
      </c>
      <c r="C56" s="10" t="s">
        <v>257</v>
      </c>
      <c r="D56" s="88">
        <f>700.54*11</f>
        <v>7705.94</v>
      </c>
      <c r="E56" s="37">
        <f>D56/12/$D$2</f>
        <v>2.9965546741328355</v>
      </c>
      <c r="F56" s="38">
        <v>1</v>
      </c>
    </row>
    <row r="57" spans="1:6" ht="15">
      <c r="A57" s="49"/>
      <c r="B57" s="49" t="s">
        <v>59</v>
      </c>
      <c r="C57" s="49"/>
      <c r="D57" s="50">
        <f>SUM(D56:D56)</f>
        <v>7705.94</v>
      </c>
      <c r="E57" s="51">
        <f>SUM(E56:E56)</f>
        <v>2.9965546741328355</v>
      </c>
      <c r="F57" s="49"/>
    </row>
    <row r="60" spans="2:3" ht="29.25">
      <c r="B60" s="31" t="s">
        <v>199</v>
      </c>
      <c r="C60" s="81">
        <f>C39</f>
        <v>18838.463671256242</v>
      </c>
    </row>
  </sheetData>
  <sheetProtection/>
  <mergeCells count="11">
    <mergeCell ref="A19:C19"/>
    <mergeCell ref="A48:C48"/>
    <mergeCell ref="A28:C28"/>
    <mergeCell ref="A26:C26"/>
    <mergeCell ref="A43:F43"/>
    <mergeCell ref="A46:C46"/>
    <mergeCell ref="A1:E1"/>
    <mergeCell ref="A7:C7"/>
    <mergeCell ref="A15:C15"/>
    <mergeCell ref="A4:E4"/>
    <mergeCell ref="A23:C2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60"/>
  <sheetViews>
    <sheetView zoomScale="97" zoomScaleNormal="97" zoomScalePageLayoutView="0" workbookViewId="0" topLeftCell="A49">
      <selection activeCell="B59" sqref="B59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200</v>
      </c>
      <c r="B1" s="102"/>
      <c r="C1" s="102"/>
      <c r="D1" s="102"/>
      <c r="E1" s="102"/>
      <c r="F1" s="2"/>
    </row>
    <row r="2" spans="1:6" ht="39" customHeight="1">
      <c r="A2" s="2"/>
      <c r="B2" s="1" t="s">
        <v>201</v>
      </c>
      <c r="C2" s="3"/>
      <c r="D2" s="53">
        <v>243.5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30.75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6" ht="30.75" customHeight="1">
      <c r="A7" s="95" t="s">
        <v>6</v>
      </c>
      <c r="B7" s="96"/>
      <c r="C7" s="96"/>
      <c r="D7" s="11">
        <f>SUM(D8:D14)</f>
        <v>7092.3636568912325</v>
      </c>
      <c r="E7" s="11">
        <f>SUM(E8:E14)</f>
        <v>2.427229177580846</v>
      </c>
      <c r="F7" s="12"/>
    </row>
    <row r="8" spans="1:6" ht="15" customHeight="1">
      <c r="A8" s="13">
        <v>1</v>
      </c>
      <c r="B8" s="7" t="s">
        <v>7</v>
      </c>
      <c r="C8" s="14" t="s">
        <v>8</v>
      </c>
      <c r="D8" s="15">
        <f aca="true" t="shared" si="0" ref="D8:D14">E8*$D$2*12</f>
        <v>170.4404238035602</v>
      </c>
      <c r="E8" s="54">
        <v>0.05833005605871328</v>
      </c>
      <c r="F8" s="2"/>
    </row>
    <row r="9" spans="1:6" ht="15.75" customHeight="1">
      <c r="A9" s="13">
        <v>2</v>
      </c>
      <c r="B9" s="7" t="s">
        <v>9</v>
      </c>
      <c r="C9" s="14" t="s">
        <v>8</v>
      </c>
      <c r="D9" s="15">
        <f t="shared" si="0"/>
        <v>4600.938041575475</v>
      </c>
      <c r="E9" s="54">
        <v>1.5745852298341803</v>
      </c>
      <c r="F9" s="2"/>
    </row>
    <row r="10" spans="1:6" ht="15.75" customHeight="1">
      <c r="A10" s="13">
        <v>3</v>
      </c>
      <c r="B10" s="7" t="s">
        <v>78</v>
      </c>
      <c r="C10" s="14" t="s">
        <v>79</v>
      </c>
      <c r="D10" s="15">
        <f t="shared" si="0"/>
        <v>286.950011234278</v>
      </c>
      <c r="E10" s="54">
        <v>0.09820328926566668</v>
      </c>
      <c r="F10" s="2"/>
    </row>
    <row r="11" spans="1:7" ht="30">
      <c r="A11" s="13">
        <v>4</v>
      </c>
      <c r="B11" s="7" t="s">
        <v>11</v>
      </c>
      <c r="C11" s="17" t="s">
        <v>12</v>
      </c>
      <c r="D11" s="15">
        <f t="shared" si="0"/>
        <v>217.89258724886952</v>
      </c>
      <c r="E11" s="15">
        <v>0.07456967393869594</v>
      </c>
      <c r="F11" s="2"/>
      <c r="G11" s="55"/>
    </row>
    <row r="12" spans="1:7" ht="60">
      <c r="A12" s="13">
        <v>5</v>
      </c>
      <c r="B12" s="14" t="s">
        <v>13</v>
      </c>
      <c r="C12" s="14" t="s">
        <v>14</v>
      </c>
      <c r="D12" s="15">
        <f t="shared" si="0"/>
        <v>1162.0937986606377</v>
      </c>
      <c r="E12" s="15">
        <v>0.39770492767304505</v>
      </c>
      <c r="F12" s="2"/>
      <c r="G12" s="55"/>
    </row>
    <row r="13" spans="1:7" ht="15.75" customHeight="1">
      <c r="A13" s="13">
        <v>6</v>
      </c>
      <c r="B13" s="17" t="s">
        <v>57</v>
      </c>
      <c r="C13" s="17" t="s">
        <v>18</v>
      </c>
      <c r="D13" s="15">
        <f t="shared" si="0"/>
        <v>411.7871482316843</v>
      </c>
      <c r="E13" s="54">
        <v>0.14092647098962502</v>
      </c>
      <c r="F13" s="2"/>
      <c r="G13" s="55"/>
    </row>
    <row r="14" spans="1:7" ht="15.75" customHeight="1">
      <c r="A14" s="13">
        <v>7</v>
      </c>
      <c r="B14" s="17" t="s">
        <v>19</v>
      </c>
      <c r="C14" s="17" t="s">
        <v>20</v>
      </c>
      <c r="D14" s="15">
        <f t="shared" si="0"/>
        <v>242.2616461367275</v>
      </c>
      <c r="E14" s="15">
        <v>0.08290952982091974</v>
      </c>
      <c r="F14" s="18"/>
      <c r="G14" s="19"/>
    </row>
    <row r="15" spans="1:7" ht="15">
      <c r="A15" s="97" t="s">
        <v>62</v>
      </c>
      <c r="B15" s="98"/>
      <c r="C15" s="99"/>
      <c r="D15" s="11">
        <f>SUM(D16:D18)</f>
        <v>2591.985830762364</v>
      </c>
      <c r="E15" s="11">
        <f>SUM(E16:E18)</f>
        <v>0.887058805873499</v>
      </c>
      <c r="F15" s="20"/>
      <c r="G15" s="19"/>
    </row>
    <row r="16" spans="1:7" ht="15.75" customHeight="1">
      <c r="A16" s="13">
        <v>8</v>
      </c>
      <c r="B16" s="7" t="s">
        <v>22</v>
      </c>
      <c r="C16" s="14" t="s">
        <v>23</v>
      </c>
      <c r="D16" s="15">
        <f>E16*$D$2*12</f>
        <v>2085.66959813574</v>
      </c>
      <c r="E16" s="56">
        <v>0.7137815188691787</v>
      </c>
      <c r="F16" s="18"/>
      <c r="G16" s="19"/>
    </row>
    <row r="17" spans="1:7" ht="15.75" customHeight="1">
      <c r="A17" s="13">
        <v>9</v>
      </c>
      <c r="B17" s="7" t="s">
        <v>115</v>
      </c>
      <c r="C17" s="14" t="s">
        <v>23</v>
      </c>
      <c r="D17" s="15">
        <f>E17*$D$2*12</f>
        <v>312.34896000000003</v>
      </c>
      <c r="E17" s="56">
        <v>0.10689560574948667</v>
      </c>
      <c r="F17" s="18"/>
      <c r="G17" s="19"/>
    </row>
    <row r="18" spans="1:7" ht="30">
      <c r="A18" s="13">
        <v>10</v>
      </c>
      <c r="B18" s="17" t="s">
        <v>24</v>
      </c>
      <c r="C18" s="17" t="s">
        <v>25</v>
      </c>
      <c r="D18" s="15">
        <f>E18*$D$2*12</f>
        <v>193.9672726266238</v>
      </c>
      <c r="E18" s="56">
        <v>0.06638168125483361</v>
      </c>
      <c r="F18" s="18"/>
      <c r="G18" s="19"/>
    </row>
    <row r="19" spans="1:7" ht="15">
      <c r="A19" s="97" t="s">
        <v>26</v>
      </c>
      <c r="B19" s="100"/>
      <c r="C19" s="101"/>
      <c r="D19" s="22">
        <f>SUM(D20:D22)</f>
        <v>736.0406669869844</v>
      </c>
      <c r="E19" s="22">
        <f>SUM(E20:E22)</f>
        <v>0.251896189933944</v>
      </c>
      <c r="F19" s="18"/>
      <c r="G19" s="19"/>
    </row>
    <row r="20" spans="1:7" ht="18.75" customHeight="1">
      <c r="A20" s="13">
        <v>11</v>
      </c>
      <c r="B20" s="17" t="s">
        <v>27</v>
      </c>
      <c r="C20" s="17" t="s">
        <v>20</v>
      </c>
      <c r="D20" s="15">
        <f>E20*12*$D$2</f>
        <v>259.54626473187074</v>
      </c>
      <c r="E20" s="54">
        <v>0.08882486814916862</v>
      </c>
      <c r="F20" s="12"/>
      <c r="G20" s="23"/>
    </row>
    <row r="21" spans="1:6" ht="30">
      <c r="A21" s="13">
        <v>12</v>
      </c>
      <c r="B21" s="17" t="s">
        <v>29</v>
      </c>
      <c r="C21" s="17" t="s">
        <v>20</v>
      </c>
      <c r="D21" s="15">
        <f>E21*12*$D$2</f>
        <v>365.8402077976998</v>
      </c>
      <c r="E21" s="54">
        <v>0.125201987610438</v>
      </c>
      <c r="F21" s="2"/>
    </row>
    <row r="22" spans="1:6" ht="60">
      <c r="A22" s="13">
        <v>13</v>
      </c>
      <c r="B22" s="17" t="s">
        <v>63</v>
      </c>
      <c r="C22" s="17" t="s">
        <v>20</v>
      </c>
      <c r="D22" s="15">
        <f>E22*12*$D$2</f>
        <v>110.654194457414</v>
      </c>
      <c r="E22" s="15">
        <v>0.03786933417433744</v>
      </c>
      <c r="F22" s="2"/>
    </row>
    <row r="23" spans="1:7" ht="15">
      <c r="A23" s="95" t="s">
        <v>31</v>
      </c>
      <c r="B23" s="96"/>
      <c r="C23" s="96"/>
      <c r="D23" s="25">
        <f>SUM(D24:D25)</f>
        <v>4377.685595071674</v>
      </c>
      <c r="E23" s="25">
        <f>SUM(E24:E25)</f>
        <v>1.4981812440354807</v>
      </c>
      <c r="F23" s="2"/>
      <c r="G23" s="57"/>
    </row>
    <row r="24" spans="1:7" ht="60">
      <c r="A24" s="13">
        <v>14</v>
      </c>
      <c r="B24" s="17" t="s">
        <v>82</v>
      </c>
      <c r="C24" s="17" t="s">
        <v>20</v>
      </c>
      <c r="D24" s="15">
        <f>E24*12*$D$2</f>
        <v>449.7328336645409</v>
      </c>
      <c r="E24" s="15">
        <v>0.15391267408095172</v>
      </c>
      <c r="F24" s="2"/>
      <c r="G24" s="57"/>
    </row>
    <row r="25" spans="1:6" ht="75">
      <c r="A25" s="13">
        <v>15</v>
      </c>
      <c r="B25" s="17" t="s">
        <v>32</v>
      </c>
      <c r="C25" s="17" t="s">
        <v>33</v>
      </c>
      <c r="D25" s="15">
        <f>E25*12*$D$2</f>
        <v>3927.952761407133</v>
      </c>
      <c r="E25" s="21">
        <v>1.344268569954529</v>
      </c>
      <c r="F25" s="2"/>
    </row>
    <row r="26" spans="1:6" ht="15">
      <c r="A26" s="95" t="s">
        <v>34</v>
      </c>
      <c r="B26" s="95"/>
      <c r="C26" s="95"/>
      <c r="D26" s="26">
        <f>SUM(D27)</f>
        <v>618.9875999999999</v>
      </c>
      <c r="E26" s="26">
        <f>SUM(E27)</f>
        <v>0.21183696098562627</v>
      </c>
      <c r="F26" s="2"/>
    </row>
    <row r="27" spans="1:6" ht="15">
      <c r="A27" s="13">
        <v>16</v>
      </c>
      <c r="B27" s="17" t="s">
        <v>35</v>
      </c>
      <c r="C27" s="17" t="s">
        <v>36</v>
      </c>
      <c r="D27" s="15">
        <f>E27*12*$D$2</f>
        <v>618.9875999999999</v>
      </c>
      <c r="E27" s="56">
        <v>0.21183696098562627</v>
      </c>
      <c r="F27" s="2"/>
    </row>
    <row r="28" spans="1:6" ht="15">
      <c r="A28" s="95" t="s">
        <v>37</v>
      </c>
      <c r="B28" s="95"/>
      <c r="C28" s="95"/>
      <c r="D28" s="26">
        <f>SUM(D29:D30)</f>
        <v>161.8556498523125</v>
      </c>
      <c r="E28" s="26">
        <f>SUM(E29:E30)</f>
        <v>0.05539207729374144</v>
      </c>
      <c r="F28" s="2"/>
    </row>
    <row r="29" spans="1:6" ht="30">
      <c r="A29" s="13">
        <v>17</v>
      </c>
      <c r="B29" s="17" t="s">
        <v>38</v>
      </c>
      <c r="C29" s="17" t="s">
        <v>25</v>
      </c>
      <c r="D29" s="15">
        <f>E29*12*$D$2</f>
        <v>113.21538569661871</v>
      </c>
      <c r="E29" s="21">
        <v>0.038745854105618996</v>
      </c>
      <c r="F29" s="2"/>
    </row>
    <row r="30" spans="1:7" ht="45">
      <c r="A30" s="13">
        <v>18</v>
      </c>
      <c r="B30" s="17" t="s">
        <v>72</v>
      </c>
      <c r="C30" s="17" t="s">
        <v>73</v>
      </c>
      <c r="D30" s="15">
        <f>E30*12*$D$2</f>
        <v>48.64026415569378</v>
      </c>
      <c r="E30" s="15">
        <v>0.016646223188122443</v>
      </c>
      <c r="F30" s="2"/>
      <c r="G30" s="52"/>
    </row>
    <row r="31" spans="1:6" ht="15">
      <c r="A31" s="8"/>
      <c r="B31" s="28" t="s">
        <v>39</v>
      </c>
      <c r="C31" s="28"/>
      <c r="D31" s="11">
        <f>D7+D15+D19+D23+D26+D28</f>
        <v>15578.918999564567</v>
      </c>
      <c r="E31" s="11">
        <f>E7+E15+E19+E23+E26+E28</f>
        <v>5.331594455703137</v>
      </c>
      <c r="F31" s="4"/>
    </row>
    <row r="32" spans="1:6" ht="7.5" customHeight="1">
      <c r="A32" s="30"/>
      <c r="B32" s="31"/>
      <c r="C32" s="32"/>
      <c r="D32" s="33"/>
      <c r="E32" s="34"/>
      <c r="F32" s="2"/>
    </row>
    <row r="33" spans="1:6" ht="6.75" customHeight="1">
      <c r="A33" s="35"/>
      <c r="B33" s="35"/>
      <c r="C33" s="35"/>
      <c r="D33" s="35"/>
      <c r="E33" s="35"/>
      <c r="F33" s="36"/>
    </row>
    <row r="34" spans="1:6" ht="105">
      <c r="A34" s="10" t="s">
        <v>40</v>
      </c>
      <c r="B34" s="10" t="s">
        <v>41</v>
      </c>
      <c r="C34" s="10" t="s">
        <v>42</v>
      </c>
      <c r="D34" s="10" t="s">
        <v>43</v>
      </c>
      <c r="E34" s="10" t="s">
        <v>44</v>
      </c>
      <c r="F34" s="10" t="s">
        <v>45</v>
      </c>
    </row>
    <row r="35" spans="1:6" ht="15">
      <c r="A35" s="10">
        <v>1</v>
      </c>
      <c r="B35" s="82" t="s">
        <v>116</v>
      </c>
      <c r="C35" s="10" t="s">
        <v>258</v>
      </c>
      <c r="D35" s="88">
        <f>700.54*12.5</f>
        <v>8756.75</v>
      </c>
      <c r="E35" s="37">
        <f>D35/12/$D$2</f>
        <v>2.9968343600273784</v>
      </c>
      <c r="F35" s="38">
        <v>1</v>
      </c>
    </row>
    <row r="36" spans="1:6" ht="15">
      <c r="A36" s="10"/>
      <c r="B36" s="60" t="s">
        <v>59</v>
      </c>
      <c r="C36" s="9"/>
      <c r="D36" s="74">
        <f>SUM(D35:D35)</f>
        <v>8756.75</v>
      </c>
      <c r="E36" s="39">
        <f>SUM(E35:E35)</f>
        <v>2.9968343600273784</v>
      </c>
      <c r="F36" s="40"/>
    </row>
    <row r="37" spans="1:6" ht="15">
      <c r="A37" s="30"/>
      <c r="B37" s="31"/>
      <c r="C37" s="41"/>
      <c r="D37" s="41"/>
      <c r="E37" s="41"/>
      <c r="F37" s="41"/>
    </row>
    <row r="38" spans="1:6" ht="15">
      <c r="A38" s="30"/>
      <c r="B38" s="31"/>
      <c r="C38" s="41"/>
      <c r="D38" s="41"/>
      <c r="E38" s="41"/>
      <c r="F38" s="41"/>
    </row>
    <row r="39" spans="1:6" ht="29.25">
      <c r="A39" s="30"/>
      <c r="B39" s="31" t="s">
        <v>47</v>
      </c>
      <c r="C39" s="42">
        <f>D31+D36</f>
        <v>24335.668999564565</v>
      </c>
      <c r="D39" s="42"/>
      <c r="E39" s="42"/>
      <c r="F39" s="41"/>
    </row>
    <row r="40" spans="1:6" ht="15">
      <c r="A40" s="30"/>
      <c r="B40" s="31" t="s">
        <v>48</v>
      </c>
      <c r="C40" s="43">
        <f>E31+E36</f>
        <v>8.328428815730515</v>
      </c>
      <c r="D40" s="41"/>
      <c r="E40" s="41"/>
      <c r="F40" s="41"/>
    </row>
    <row r="41" spans="1:6" ht="15">
      <c r="A41" s="30"/>
      <c r="B41" s="31"/>
      <c r="C41" s="43"/>
      <c r="D41" s="41"/>
      <c r="E41" s="41"/>
      <c r="F41" s="41"/>
    </row>
    <row r="42" spans="1:6" ht="15">
      <c r="A42" s="2"/>
      <c r="B42" s="2"/>
      <c r="C42" s="2"/>
      <c r="D42" s="2"/>
      <c r="E42" s="2"/>
      <c r="F42" s="2"/>
    </row>
    <row r="43" spans="1:6" ht="33" customHeight="1">
      <c r="A43" s="102" t="s">
        <v>49</v>
      </c>
      <c r="B43" s="102"/>
      <c r="C43" s="102"/>
      <c r="D43" s="102"/>
      <c r="E43" s="102"/>
      <c r="F43" s="102"/>
    </row>
    <row r="44" spans="1:6" ht="9.75" customHeight="1">
      <c r="A44" s="1"/>
      <c r="B44" s="1"/>
      <c r="C44" s="1"/>
      <c r="D44" s="2"/>
      <c r="E44" s="2"/>
      <c r="F44" s="2"/>
    </row>
    <row r="45" spans="1:6" ht="71.25">
      <c r="A45" s="7"/>
      <c r="B45" s="8" t="s">
        <v>2</v>
      </c>
      <c r="C45" s="8" t="s">
        <v>3</v>
      </c>
      <c r="D45" s="8" t="s">
        <v>4</v>
      </c>
      <c r="E45" s="8" t="s">
        <v>5</v>
      </c>
      <c r="F45" s="2"/>
    </row>
    <row r="46" spans="1:5" ht="15">
      <c r="A46" s="103" t="s">
        <v>50</v>
      </c>
      <c r="B46" s="103"/>
      <c r="C46" s="103"/>
      <c r="D46" s="11">
        <f>D47</f>
        <v>36.963300000000004</v>
      </c>
      <c r="E46" s="11">
        <f>E47</f>
        <v>0.012650000000000002</v>
      </c>
    </row>
    <row r="47" spans="1:5" ht="30">
      <c r="A47" s="13">
        <v>1</v>
      </c>
      <c r="B47" s="44" t="s">
        <v>51</v>
      </c>
      <c r="C47" s="44" t="s">
        <v>52</v>
      </c>
      <c r="D47" s="15">
        <f>E47*12*$D$2</f>
        <v>36.963300000000004</v>
      </c>
      <c r="E47" s="45">
        <v>0.012650000000000002</v>
      </c>
    </row>
    <row r="48" spans="1:5" ht="32.25" customHeight="1">
      <c r="A48" s="103" t="s">
        <v>53</v>
      </c>
      <c r="B48" s="103"/>
      <c r="C48" s="103"/>
      <c r="D48" s="11">
        <f>D49+D50+D51</f>
        <v>664.7425188015743</v>
      </c>
      <c r="E48" s="11">
        <f>E49+E50+E51</f>
        <v>0.22749572854263322</v>
      </c>
    </row>
    <row r="49" spans="1:5" ht="28.5" customHeight="1">
      <c r="A49" s="13">
        <v>2</v>
      </c>
      <c r="B49" s="44" t="s">
        <v>54</v>
      </c>
      <c r="C49" s="44" t="s">
        <v>55</v>
      </c>
      <c r="D49" s="15">
        <f>E49*$D$2*12</f>
        <v>73.92660000000001</v>
      </c>
      <c r="E49" s="45">
        <v>0.025300000000000003</v>
      </c>
    </row>
    <row r="50" spans="1:5" ht="30">
      <c r="A50" s="13">
        <v>3</v>
      </c>
      <c r="B50" s="46" t="s">
        <v>7</v>
      </c>
      <c r="C50" s="46" t="s">
        <v>56</v>
      </c>
      <c r="D50" s="15">
        <f>E50*$D$2*12</f>
        <v>426.10105950890056</v>
      </c>
      <c r="E50" s="45">
        <v>0.14582514014678322</v>
      </c>
    </row>
    <row r="51" spans="1:5" ht="30">
      <c r="A51" s="13">
        <v>4</v>
      </c>
      <c r="B51" s="47" t="s">
        <v>57</v>
      </c>
      <c r="C51" s="7" t="s">
        <v>80</v>
      </c>
      <c r="D51" s="15">
        <f>E51*$D$2*12</f>
        <v>164.71485929267374</v>
      </c>
      <c r="E51" s="16">
        <v>0.056370588395850005</v>
      </c>
    </row>
    <row r="52" spans="1:6" ht="15">
      <c r="A52" s="8"/>
      <c r="B52" s="28" t="s">
        <v>39</v>
      </c>
      <c r="C52" s="28"/>
      <c r="D52" s="29">
        <f>D46+D48</f>
        <v>701.7058188015743</v>
      </c>
      <c r="E52" s="11">
        <f>E46+E48</f>
        <v>0.24014572854263322</v>
      </c>
      <c r="F52" s="4"/>
    </row>
    <row r="53" spans="1:6" ht="8.25" customHeight="1">
      <c r="A53" s="2"/>
      <c r="B53" s="2"/>
      <c r="C53" s="2"/>
      <c r="D53" s="2"/>
      <c r="E53" s="2"/>
      <c r="F53" s="2"/>
    </row>
    <row r="54" spans="1:6" ht="7.5" customHeight="1">
      <c r="A54" s="35"/>
      <c r="B54" s="35"/>
      <c r="C54" s="35"/>
      <c r="D54" s="35"/>
      <c r="E54" s="35"/>
      <c r="F54" s="36"/>
    </row>
    <row r="55" spans="1:6" ht="105">
      <c r="A55" s="10" t="s">
        <v>40</v>
      </c>
      <c r="B55" s="10" t="s">
        <v>41</v>
      </c>
      <c r="C55" s="10" t="s">
        <v>42</v>
      </c>
      <c r="D55" s="10" t="s">
        <v>43</v>
      </c>
      <c r="E55" s="10" t="s">
        <v>58</v>
      </c>
      <c r="F55" s="10" t="s">
        <v>45</v>
      </c>
    </row>
    <row r="56" spans="1:6" ht="15">
      <c r="A56" s="10">
        <v>1</v>
      </c>
      <c r="B56" s="82" t="s">
        <v>116</v>
      </c>
      <c r="C56" s="10" t="s">
        <v>258</v>
      </c>
      <c r="D56" s="88">
        <f>700.54*12.5</f>
        <v>8756.75</v>
      </c>
      <c r="E56" s="37">
        <f>D56/12/$D$2</f>
        <v>2.9968343600273784</v>
      </c>
      <c r="F56" s="38">
        <v>1</v>
      </c>
    </row>
    <row r="57" spans="1:6" ht="15">
      <c r="A57" s="49"/>
      <c r="B57" s="49" t="s">
        <v>59</v>
      </c>
      <c r="C57" s="49"/>
      <c r="D57" s="50">
        <f>SUM(D56:D56)</f>
        <v>8756.75</v>
      </c>
      <c r="E57" s="51">
        <f>SUM(E56:E56)</f>
        <v>2.9968343600273784</v>
      </c>
      <c r="F57" s="49"/>
    </row>
    <row r="60" spans="2:3" ht="29.25">
      <c r="B60" s="31" t="s">
        <v>202</v>
      </c>
      <c r="C60" s="81">
        <f>C39</f>
        <v>24335.668999564565</v>
      </c>
    </row>
  </sheetData>
  <sheetProtection/>
  <mergeCells count="11">
    <mergeCell ref="A4:E4"/>
    <mergeCell ref="A7:C7"/>
    <mergeCell ref="A15:C15"/>
    <mergeCell ref="A19:C19"/>
    <mergeCell ref="A1:E1"/>
    <mergeCell ref="A46:C46"/>
    <mergeCell ref="A48:C48"/>
    <mergeCell ref="A23:C23"/>
    <mergeCell ref="A26:C26"/>
    <mergeCell ref="A28:C28"/>
    <mergeCell ref="A43:F43"/>
  </mergeCells>
  <printOptions horizontalCentered="1"/>
  <pageMargins left="0.3937007874015748" right="0.31496062992125984" top="0.31496062992125984" bottom="0.31496062992125984" header="0.5118110236220472" footer="0.5118110236220472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48"/>
  <sheetViews>
    <sheetView zoomScale="97" zoomScaleNormal="97" zoomScalePageLayoutView="0" workbookViewId="0" topLeftCell="A34">
      <selection activeCell="B46" sqref="B46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203</v>
      </c>
      <c r="B1" s="102"/>
      <c r="C1" s="102"/>
      <c r="D1" s="102"/>
      <c r="E1" s="102"/>
      <c r="F1" s="2"/>
    </row>
    <row r="2" spans="1:6" ht="39" customHeight="1">
      <c r="A2" s="2"/>
      <c r="B2" s="1" t="s">
        <v>204</v>
      </c>
      <c r="C2" s="3"/>
      <c r="D2" s="53">
        <v>73.9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30.75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7" ht="15">
      <c r="A7" s="97" t="s">
        <v>66</v>
      </c>
      <c r="B7" s="98"/>
      <c r="C7" s="99"/>
      <c r="D7" s="11">
        <f>SUM(D8:D10)</f>
        <v>911.6156202178183</v>
      </c>
      <c r="E7" s="11">
        <f>SUM(E8:E10)</f>
        <v>1.027983333578956</v>
      </c>
      <c r="F7" s="20"/>
      <c r="G7" s="19"/>
    </row>
    <row r="8" spans="1:7" ht="15.75" customHeight="1">
      <c r="A8" s="13">
        <v>1</v>
      </c>
      <c r="B8" s="7" t="s">
        <v>22</v>
      </c>
      <c r="C8" s="14" t="s">
        <v>23</v>
      </c>
      <c r="D8" s="15">
        <f>E8*$D$2*12</f>
        <v>595.9055994673543</v>
      </c>
      <c r="E8" s="56">
        <v>0.6719729357999032</v>
      </c>
      <c r="F8" s="18"/>
      <c r="G8" s="19"/>
    </row>
    <row r="9" spans="1:7" ht="15.75" customHeight="1">
      <c r="A9" s="13">
        <v>2</v>
      </c>
      <c r="B9" s="7" t="s">
        <v>115</v>
      </c>
      <c r="C9" s="14" t="s">
        <v>23</v>
      </c>
      <c r="D9" s="15">
        <f>E9*$D$2*12</f>
        <v>260.2908000000001</v>
      </c>
      <c r="E9" s="56">
        <v>0.2935169147496618</v>
      </c>
      <c r="F9" s="18"/>
      <c r="G9" s="19"/>
    </row>
    <row r="10" spans="1:7" ht="30">
      <c r="A10" s="13">
        <v>3</v>
      </c>
      <c r="B10" s="17" t="s">
        <v>24</v>
      </c>
      <c r="C10" s="17" t="s">
        <v>25</v>
      </c>
      <c r="D10" s="15">
        <f>E10*$D$2*12</f>
        <v>55.419220750463964</v>
      </c>
      <c r="E10" s="15">
        <v>0.06249348302939102</v>
      </c>
      <c r="F10" s="18"/>
      <c r="G10" s="19"/>
    </row>
    <row r="11" spans="1:7" ht="15">
      <c r="A11" s="97" t="s">
        <v>67</v>
      </c>
      <c r="B11" s="100"/>
      <c r="C11" s="101"/>
      <c r="D11" s="22">
        <f>SUM(D12:D12)</f>
        <v>31.750459312269147</v>
      </c>
      <c r="E11" s="22">
        <f>SUM(E12:E12)</f>
        <v>0.035803404727412204</v>
      </c>
      <c r="F11" s="18"/>
      <c r="G11" s="19"/>
    </row>
    <row r="12" spans="1:6" ht="60">
      <c r="A12" s="13">
        <v>4</v>
      </c>
      <c r="B12" s="17" t="s">
        <v>63</v>
      </c>
      <c r="C12" s="17" t="s">
        <v>20</v>
      </c>
      <c r="D12" s="15">
        <f>E12*12*$D$2</f>
        <v>31.750459312269147</v>
      </c>
      <c r="E12" s="15">
        <v>0.035803404727412204</v>
      </c>
      <c r="F12" s="2"/>
    </row>
    <row r="13" spans="1:7" ht="15">
      <c r="A13" s="95" t="s">
        <v>68</v>
      </c>
      <c r="B13" s="96"/>
      <c r="C13" s="96"/>
      <c r="D13" s="25">
        <f>SUM(D14:D15)</f>
        <v>331.2789590149014</v>
      </c>
      <c r="E13" s="25">
        <f>SUM(E14:E15)</f>
        <v>0.3735667106618193</v>
      </c>
      <c r="F13" s="2"/>
      <c r="G13" s="57"/>
    </row>
    <row r="14" spans="1:7" ht="60">
      <c r="A14" s="13">
        <v>5</v>
      </c>
      <c r="B14" s="17" t="s">
        <v>76</v>
      </c>
      <c r="C14" s="17" t="s">
        <v>20</v>
      </c>
      <c r="D14" s="15">
        <f>E14*12*$D$2</f>
        <v>53.85235548964867</v>
      </c>
      <c r="E14" s="15">
        <v>0.06072660745337017</v>
      </c>
      <c r="F14" s="2"/>
      <c r="G14" s="57"/>
    </row>
    <row r="15" spans="1:7" ht="60">
      <c r="A15" s="13">
        <v>6</v>
      </c>
      <c r="B15" s="17" t="s">
        <v>32</v>
      </c>
      <c r="C15" s="17" t="s">
        <v>75</v>
      </c>
      <c r="D15" s="15">
        <f>E15*12*$D$2</f>
        <v>277.4266035252527</v>
      </c>
      <c r="E15" s="15">
        <v>0.3128401032084491</v>
      </c>
      <c r="F15" s="57"/>
      <c r="G15" s="57"/>
    </row>
    <row r="16" spans="1:6" ht="15">
      <c r="A16" s="95" t="s">
        <v>69</v>
      </c>
      <c r="B16" s="95"/>
      <c r="C16" s="95"/>
      <c r="D16" s="26">
        <f>SUM(D17)</f>
        <v>191.40917248446019</v>
      </c>
      <c r="E16" s="26">
        <f>SUM(E17)</f>
        <v>0.21584254903525052</v>
      </c>
      <c r="F16" s="2"/>
    </row>
    <row r="17" spans="1:7" ht="15">
      <c r="A17" s="13">
        <v>7</v>
      </c>
      <c r="B17" s="17" t="s">
        <v>35</v>
      </c>
      <c r="C17" s="17" t="s">
        <v>36</v>
      </c>
      <c r="D17" s="15">
        <f>E17*12*$D$2</f>
        <v>191.40917248446019</v>
      </c>
      <c r="E17" s="56">
        <v>0.21584254903525052</v>
      </c>
      <c r="F17" s="2"/>
      <c r="G17" s="57"/>
    </row>
    <row r="18" spans="1:7" ht="15">
      <c r="A18" s="8"/>
      <c r="B18" s="28" t="s">
        <v>39</v>
      </c>
      <c r="C18" s="28"/>
      <c r="D18" s="29">
        <f>D7+D11+D13+D16</f>
        <v>1466.054211029449</v>
      </c>
      <c r="E18" s="11">
        <f>E7+E11+E13+E16</f>
        <v>1.653195998003438</v>
      </c>
      <c r="F18" s="4"/>
      <c r="G18" s="57"/>
    </row>
    <row r="19" spans="1:7" ht="15">
      <c r="A19" s="30"/>
      <c r="B19" s="31"/>
      <c r="C19" s="32"/>
      <c r="D19" s="33"/>
      <c r="E19" s="34"/>
      <c r="F19" s="2"/>
      <c r="G19" s="57"/>
    </row>
    <row r="20" spans="1:6" ht="15">
      <c r="A20" s="30"/>
      <c r="B20" s="31"/>
      <c r="C20" s="41"/>
      <c r="D20" s="41"/>
      <c r="E20" s="41"/>
      <c r="F20" s="41"/>
    </row>
    <row r="21" spans="1:6" ht="105">
      <c r="A21" s="10" t="s">
        <v>40</v>
      </c>
      <c r="B21" s="10" t="s">
        <v>41</v>
      </c>
      <c r="C21" s="10" t="s">
        <v>42</v>
      </c>
      <c r="D21" s="10" t="s">
        <v>43</v>
      </c>
      <c r="E21" s="10" t="s">
        <v>44</v>
      </c>
      <c r="F21" s="10" t="s">
        <v>45</v>
      </c>
    </row>
    <row r="22" spans="1:6" ht="15">
      <c r="A22" s="10">
        <v>1</v>
      </c>
      <c r="B22" s="82" t="s">
        <v>116</v>
      </c>
      <c r="C22" s="10" t="s">
        <v>259</v>
      </c>
      <c r="D22" s="88">
        <f>700.54*3.8</f>
        <v>2662.0519999999997</v>
      </c>
      <c r="E22" s="37">
        <f>D22/12/$D$2</f>
        <v>3.001862877762742</v>
      </c>
      <c r="F22" s="38">
        <v>1</v>
      </c>
    </row>
    <row r="23" spans="1:6" ht="15">
      <c r="A23" s="10"/>
      <c r="B23" s="60" t="s">
        <v>59</v>
      </c>
      <c r="C23" s="9"/>
      <c r="D23" s="74">
        <f>SUM(D22:D22)</f>
        <v>2662.0519999999997</v>
      </c>
      <c r="E23" s="39">
        <f>SUM(E22:E22)</f>
        <v>3.001862877762742</v>
      </c>
      <c r="F23" s="40"/>
    </row>
    <row r="24" spans="1:6" ht="15">
      <c r="A24" s="30"/>
      <c r="B24" s="31"/>
      <c r="C24" s="41"/>
      <c r="D24" s="41"/>
      <c r="E24" s="41"/>
      <c r="F24" s="41"/>
    </row>
    <row r="25" spans="1:6" ht="15">
      <c r="A25" s="30"/>
      <c r="B25" s="31"/>
      <c r="C25" s="41"/>
      <c r="D25" s="41"/>
      <c r="E25" s="41"/>
      <c r="F25" s="41"/>
    </row>
    <row r="26" spans="1:6" ht="15">
      <c r="A26" s="30"/>
      <c r="B26" s="31"/>
      <c r="C26" s="41"/>
      <c r="D26" s="41"/>
      <c r="E26" s="41"/>
      <c r="F26" s="41"/>
    </row>
    <row r="27" spans="1:6" ht="29.25">
      <c r="A27" s="30"/>
      <c r="B27" s="31" t="s">
        <v>47</v>
      </c>
      <c r="C27" s="42">
        <f>D18+D23</f>
        <v>4128.106211029449</v>
      </c>
      <c r="D27" s="42"/>
      <c r="E27" s="42"/>
      <c r="F27" s="41"/>
    </row>
    <row r="28" spans="1:6" ht="15">
      <c r="A28" s="30"/>
      <c r="B28" s="31" t="s">
        <v>48</v>
      </c>
      <c r="C28" s="43">
        <f>E18+E23</f>
        <v>4.65505887576618</v>
      </c>
      <c r="D28" s="41"/>
      <c r="E28" s="41"/>
      <c r="F28" s="41"/>
    </row>
    <row r="29" spans="1:6" ht="15">
      <c r="A29" s="30"/>
      <c r="B29" s="31"/>
      <c r="C29" s="43"/>
      <c r="D29" s="41"/>
      <c r="E29" s="41"/>
      <c r="F29" s="41"/>
    </row>
    <row r="30" spans="1:6" ht="15" customHeight="1">
      <c r="A30" s="2"/>
      <c r="B30" s="2"/>
      <c r="C30" s="2"/>
      <c r="D30" s="2"/>
      <c r="E30" s="2"/>
      <c r="F30" s="2"/>
    </row>
    <row r="31" spans="1:6" ht="33" customHeight="1">
      <c r="A31" s="102" t="s">
        <v>49</v>
      </c>
      <c r="B31" s="102"/>
      <c r="C31" s="102"/>
      <c r="D31" s="102"/>
      <c r="E31" s="102"/>
      <c r="F31" s="102"/>
    </row>
    <row r="32" spans="1:6" ht="15">
      <c r="A32" s="1"/>
      <c r="B32" s="1"/>
      <c r="C32" s="1"/>
      <c r="D32" s="2"/>
      <c r="E32" s="2"/>
      <c r="F32" s="2"/>
    </row>
    <row r="33" spans="1:6" ht="71.25">
      <c r="A33" s="7"/>
      <c r="B33" s="8" t="s">
        <v>2</v>
      </c>
      <c r="C33" s="8" t="s">
        <v>3</v>
      </c>
      <c r="D33" s="8" t="s">
        <v>4</v>
      </c>
      <c r="E33" s="8" t="s">
        <v>5</v>
      </c>
      <c r="F33" s="2"/>
    </row>
    <row r="34" spans="1:5" ht="30" customHeight="1">
      <c r="A34" s="103" t="s">
        <v>50</v>
      </c>
      <c r="B34" s="103"/>
      <c r="C34" s="103"/>
      <c r="D34" s="11">
        <f>D35</f>
        <v>11.218020000000003</v>
      </c>
      <c r="E34" s="11">
        <f>E35</f>
        <v>0.012650000000000002</v>
      </c>
    </row>
    <row r="35" spans="1:5" ht="30">
      <c r="A35" s="13">
        <v>1</v>
      </c>
      <c r="B35" s="44" t="s">
        <v>51</v>
      </c>
      <c r="C35" s="44" t="s">
        <v>52</v>
      </c>
      <c r="D35" s="15">
        <f>E35*12*$D$2</f>
        <v>11.218020000000003</v>
      </c>
      <c r="E35" s="45">
        <v>0.012650000000000002</v>
      </c>
    </row>
    <row r="36" spans="1:5" ht="32.25" customHeight="1">
      <c r="A36" s="103" t="s">
        <v>53</v>
      </c>
      <c r="B36" s="103"/>
      <c r="C36" s="103"/>
      <c r="D36" s="11">
        <f>D37+D38</f>
        <v>89.74416000000002</v>
      </c>
      <c r="E36" s="11">
        <f>E37+E38</f>
        <v>0.10120000000000001</v>
      </c>
    </row>
    <row r="37" spans="1:5" ht="28.5" customHeight="1">
      <c r="A37" s="13">
        <v>2</v>
      </c>
      <c r="B37" s="44" t="s">
        <v>54</v>
      </c>
      <c r="C37" s="44" t="s">
        <v>55</v>
      </c>
      <c r="D37" s="15">
        <f>E37*$D$2*12</f>
        <v>22.436040000000006</v>
      </c>
      <c r="E37" s="45">
        <v>0.025300000000000003</v>
      </c>
    </row>
    <row r="38" spans="1:5" ht="15">
      <c r="A38" s="13">
        <v>3</v>
      </c>
      <c r="B38" s="47" t="s">
        <v>57</v>
      </c>
      <c r="C38" s="7" t="s">
        <v>52</v>
      </c>
      <c r="D38" s="15">
        <f>E38*$D$2*12</f>
        <v>67.30812000000002</v>
      </c>
      <c r="E38" s="16">
        <v>0.07590000000000001</v>
      </c>
    </row>
    <row r="39" spans="1:6" ht="15">
      <c r="A39" s="8"/>
      <c r="B39" s="28" t="s">
        <v>39</v>
      </c>
      <c r="C39" s="28"/>
      <c r="D39" s="29">
        <f>D34+D36</f>
        <v>100.96218000000002</v>
      </c>
      <c r="E39" s="11">
        <f>E34+E36</f>
        <v>0.11385</v>
      </c>
      <c r="F39" s="4"/>
    </row>
    <row r="40" spans="1:6" ht="15">
      <c r="A40" s="2"/>
      <c r="B40" s="2"/>
      <c r="C40" s="2"/>
      <c r="D40" s="2"/>
      <c r="E40" s="2"/>
      <c r="F40" s="2"/>
    </row>
    <row r="41" spans="1:6" ht="15">
      <c r="A41" s="35"/>
      <c r="B41" s="35"/>
      <c r="C41" s="35"/>
      <c r="D41" s="35"/>
      <c r="E41" s="35"/>
      <c r="F41" s="36"/>
    </row>
    <row r="42" spans="1:6" ht="105">
      <c r="A42" s="10" t="s">
        <v>40</v>
      </c>
      <c r="B42" s="10" t="s">
        <v>41</v>
      </c>
      <c r="C42" s="10" t="s">
        <v>42</v>
      </c>
      <c r="D42" s="10" t="s">
        <v>43</v>
      </c>
      <c r="E42" s="10" t="s">
        <v>58</v>
      </c>
      <c r="F42" s="10" t="s">
        <v>45</v>
      </c>
    </row>
    <row r="43" spans="1:6" ht="15">
      <c r="A43" s="10">
        <v>1</v>
      </c>
      <c r="B43" s="82" t="s">
        <v>116</v>
      </c>
      <c r="C43" s="10" t="s">
        <v>259</v>
      </c>
      <c r="D43" s="88">
        <f>700.54*3.8</f>
        <v>2662.0519999999997</v>
      </c>
      <c r="E43" s="37">
        <f>D43/12/$D$2</f>
        <v>3.001862877762742</v>
      </c>
      <c r="F43" s="38">
        <v>1</v>
      </c>
    </row>
    <row r="44" spans="1:6" ht="15">
      <c r="A44" s="49"/>
      <c r="B44" s="49" t="s">
        <v>59</v>
      </c>
      <c r="C44" s="49"/>
      <c r="D44" s="50">
        <f>SUM(D43:D43)</f>
        <v>2662.0519999999997</v>
      </c>
      <c r="E44" s="51">
        <f>SUM(E43:E43)</f>
        <v>3.001862877762742</v>
      </c>
      <c r="F44" s="49"/>
    </row>
    <row r="48" spans="2:3" ht="29.25">
      <c r="B48" s="31" t="s">
        <v>205</v>
      </c>
      <c r="C48" s="81">
        <f>C27</f>
        <v>4128.106211029449</v>
      </c>
    </row>
  </sheetData>
  <sheetProtection/>
  <mergeCells count="9">
    <mergeCell ref="A36:C36"/>
    <mergeCell ref="A4:E4"/>
    <mergeCell ref="A7:C7"/>
    <mergeCell ref="A11:C11"/>
    <mergeCell ref="A13:C13"/>
    <mergeCell ref="A1:E1"/>
    <mergeCell ref="A16:C16"/>
    <mergeCell ref="A31:F31"/>
    <mergeCell ref="A34:C34"/>
  </mergeCells>
  <printOptions horizontalCentered="1"/>
  <pageMargins left="0.3937007874015748" right="0.31496062992125984" top="0.31496062992125984" bottom="0.31496062992125984" header="0.5118110236220472" footer="0.5118110236220472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48"/>
  <sheetViews>
    <sheetView zoomScale="97" zoomScaleNormal="97" zoomScalePageLayoutView="0" workbookViewId="0" topLeftCell="A40">
      <selection activeCell="C47" sqref="C47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206</v>
      </c>
      <c r="B1" s="102"/>
      <c r="C1" s="102"/>
      <c r="D1" s="102"/>
      <c r="E1" s="102"/>
      <c r="F1" s="2"/>
    </row>
    <row r="2" spans="1:6" ht="39" customHeight="1">
      <c r="A2" s="2"/>
      <c r="B2" s="1" t="s">
        <v>207</v>
      </c>
      <c r="C2" s="3"/>
      <c r="D2" s="53">
        <v>113.9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30.75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7" ht="15">
      <c r="A7" s="97" t="s">
        <v>66</v>
      </c>
      <c r="B7" s="98"/>
      <c r="C7" s="99"/>
      <c r="D7" s="11">
        <f>SUM(D8:D10)</f>
        <v>1237.278030326727</v>
      </c>
      <c r="E7" s="11">
        <f>SUM(E8:E10)</f>
        <v>0.9052370722320214</v>
      </c>
      <c r="F7" s="20"/>
      <c r="G7" s="19"/>
    </row>
    <row r="8" spans="1:7" ht="15.75" customHeight="1">
      <c r="A8" s="13">
        <v>1</v>
      </c>
      <c r="B8" s="7" t="s">
        <v>22</v>
      </c>
      <c r="C8" s="14" t="s">
        <v>23</v>
      </c>
      <c r="D8" s="15">
        <f>E8*$D$2*12</f>
        <v>893.8583992010308</v>
      </c>
      <c r="E8" s="21">
        <v>0.6539789283004322</v>
      </c>
      <c r="F8" s="18"/>
      <c r="G8" s="19"/>
    </row>
    <row r="9" spans="1:7" ht="15.75" customHeight="1">
      <c r="A9" s="13">
        <v>2</v>
      </c>
      <c r="B9" s="7" t="s">
        <v>115</v>
      </c>
      <c r="C9" s="14" t="s">
        <v>23</v>
      </c>
      <c r="D9" s="15">
        <f>E9*$D$2*12</f>
        <v>260.2908000000001</v>
      </c>
      <c r="E9" s="56">
        <v>0.19043810359964886</v>
      </c>
      <c r="F9" s="18"/>
      <c r="G9" s="19"/>
    </row>
    <row r="10" spans="1:7" ht="30">
      <c r="A10" s="13">
        <v>3</v>
      </c>
      <c r="B10" s="17" t="s">
        <v>24</v>
      </c>
      <c r="C10" s="17" t="s">
        <v>25</v>
      </c>
      <c r="D10" s="15">
        <f>E10*$D$2*12</f>
        <v>83.12883112569598</v>
      </c>
      <c r="E10" s="15">
        <v>0.06082004033194028</v>
      </c>
      <c r="F10" s="18"/>
      <c r="G10" s="19"/>
    </row>
    <row r="11" spans="1:7" ht="15">
      <c r="A11" s="97" t="s">
        <v>67</v>
      </c>
      <c r="B11" s="100"/>
      <c r="C11" s="101"/>
      <c r="D11" s="22">
        <f>SUM(D12:D12)</f>
        <v>75.47865161293696</v>
      </c>
      <c r="E11" s="22">
        <f>SUM(E12:E12)</f>
        <v>0.05522289406858132</v>
      </c>
      <c r="F11" s="18"/>
      <c r="G11" s="19"/>
    </row>
    <row r="12" spans="1:6" ht="60">
      <c r="A12" s="13">
        <v>4</v>
      </c>
      <c r="B12" s="17" t="s">
        <v>63</v>
      </c>
      <c r="C12" s="17" t="s">
        <v>20</v>
      </c>
      <c r="D12" s="15">
        <f>E12*12*$D$2</f>
        <v>75.47865161293696</v>
      </c>
      <c r="E12" s="16">
        <v>0.05522289406858132</v>
      </c>
      <c r="F12" s="2"/>
    </row>
    <row r="13" spans="1:6" ht="15">
      <c r="A13" s="95" t="s">
        <v>68</v>
      </c>
      <c r="B13" s="96"/>
      <c r="C13" s="96"/>
      <c r="D13" s="25">
        <f>SUM(D14:D15)</f>
        <v>2387.8745694476374</v>
      </c>
      <c r="E13" s="25">
        <f>SUM(E14:E15)</f>
        <v>1.7470548503421404</v>
      </c>
      <c r="F13" s="2"/>
    </row>
    <row r="14" spans="1:6" ht="75">
      <c r="A14" s="13">
        <v>5</v>
      </c>
      <c r="B14" s="17" t="s">
        <v>64</v>
      </c>
      <c r="C14" s="17" t="s">
        <v>20</v>
      </c>
      <c r="D14" s="15">
        <f>E14*12*$D$2</f>
        <v>302.599429604861</v>
      </c>
      <c r="E14" s="15">
        <v>0.22139261750428813</v>
      </c>
      <c r="F14" s="2"/>
    </row>
    <row r="15" spans="1:6" ht="90">
      <c r="A15" s="13">
        <v>6</v>
      </c>
      <c r="B15" s="17" t="s">
        <v>32</v>
      </c>
      <c r="C15" s="17" t="s">
        <v>65</v>
      </c>
      <c r="D15" s="15">
        <f>E15*12*$D$2</f>
        <v>2085.2751398427763</v>
      </c>
      <c r="E15" s="21">
        <v>1.5256622328378522</v>
      </c>
      <c r="F15" s="2"/>
    </row>
    <row r="16" spans="1:6" ht="15">
      <c r="A16" s="95" t="s">
        <v>69</v>
      </c>
      <c r="B16" s="95"/>
      <c r="C16" s="95"/>
      <c r="D16" s="26">
        <f>SUM(D17)</f>
        <v>395.3572829969161</v>
      </c>
      <c r="E16" s="26">
        <f>SUM(E17)</f>
        <v>0.2892575965736875</v>
      </c>
      <c r="F16" s="2"/>
    </row>
    <row r="17" spans="1:6" ht="15">
      <c r="A17" s="13">
        <v>7</v>
      </c>
      <c r="B17" s="17" t="s">
        <v>35</v>
      </c>
      <c r="C17" s="17" t="s">
        <v>36</v>
      </c>
      <c r="D17" s="15">
        <f>E17*12*$D$2</f>
        <v>395.3572829969161</v>
      </c>
      <c r="E17" s="27">
        <v>0.2892575965736875</v>
      </c>
      <c r="F17" s="2"/>
    </row>
    <row r="18" spans="1:6" ht="15">
      <c r="A18" s="8"/>
      <c r="B18" s="28" t="s">
        <v>39</v>
      </c>
      <c r="C18" s="28"/>
      <c r="D18" s="11">
        <f>D7+D11+D13+D16</f>
        <v>4095.988534384218</v>
      </c>
      <c r="E18" s="11">
        <f>E7+E11+E13+E16</f>
        <v>2.9967724132164304</v>
      </c>
      <c r="F18" s="4"/>
    </row>
    <row r="19" spans="1:6" ht="15">
      <c r="A19" s="30"/>
      <c r="B19" s="31"/>
      <c r="C19" s="32"/>
      <c r="D19" s="33"/>
      <c r="E19" s="34"/>
      <c r="F19" s="2"/>
    </row>
    <row r="20" spans="1:6" ht="15">
      <c r="A20" s="30"/>
      <c r="B20" s="31"/>
      <c r="C20" s="32"/>
      <c r="D20" s="33"/>
      <c r="E20" s="34"/>
      <c r="F20" s="2"/>
    </row>
    <row r="21" spans="1:6" ht="105">
      <c r="A21" s="10" t="s">
        <v>40</v>
      </c>
      <c r="B21" s="10" t="s">
        <v>41</v>
      </c>
      <c r="C21" s="10" t="s">
        <v>42</v>
      </c>
      <c r="D21" s="10" t="s">
        <v>43</v>
      </c>
      <c r="E21" s="10" t="s">
        <v>44</v>
      </c>
      <c r="F21" s="10" t="s">
        <v>45</v>
      </c>
    </row>
    <row r="22" spans="1:6" ht="15">
      <c r="A22" s="10">
        <v>1</v>
      </c>
      <c r="B22" s="82" t="s">
        <v>116</v>
      </c>
      <c r="C22" s="10" t="s">
        <v>260</v>
      </c>
      <c r="D22" s="88">
        <f>700.54*5.9</f>
        <v>4133.186</v>
      </c>
      <c r="E22" s="37">
        <f>D22/12/$D$2</f>
        <v>3.023987415861867</v>
      </c>
      <c r="F22" s="38">
        <v>1</v>
      </c>
    </row>
    <row r="23" spans="1:6" ht="15">
      <c r="A23" s="10"/>
      <c r="B23" s="60" t="s">
        <v>59</v>
      </c>
      <c r="C23" s="9"/>
      <c r="D23" s="74">
        <f>SUM(D22:D22)</f>
        <v>4133.186</v>
      </c>
      <c r="E23" s="39">
        <f>SUM(E22:E22)</f>
        <v>3.023987415861867</v>
      </c>
      <c r="F23" s="40"/>
    </row>
    <row r="24" spans="1:6" ht="15">
      <c r="A24" s="41"/>
      <c r="B24" s="76"/>
      <c r="C24" s="77"/>
      <c r="D24" s="78"/>
      <c r="E24" s="79"/>
      <c r="F24" s="80"/>
    </row>
    <row r="25" spans="1:6" ht="15">
      <c r="A25" s="41"/>
      <c r="B25" s="76"/>
      <c r="C25" s="77"/>
      <c r="D25" s="78"/>
      <c r="E25" s="79"/>
      <c r="F25" s="80"/>
    </row>
    <row r="26" spans="1:6" ht="15">
      <c r="A26" s="41"/>
      <c r="B26" s="76"/>
      <c r="C26" s="77"/>
      <c r="D26" s="78"/>
      <c r="E26" s="79"/>
      <c r="F26" s="80"/>
    </row>
    <row r="27" spans="1:6" ht="29.25">
      <c r="A27" s="30"/>
      <c r="B27" s="31" t="s">
        <v>47</v>
      </c>
      <c r="C27" s="42">
        <f>D18+D23</f>
        <v>8229.174534384218</v>
      </c>
      <c r="D27" s="42"/>
      <c r="E27" s="42"/>
      <c r="F27" s="41"/>
    </row>
    <row r="28" spans="1:6" ht="15">
      <c r="A28" s="30"/>
      <c r="B28" s="31" t="s">
        <v>48</v>
      </c>
      <c r="C28" s="43">
        <f>E18+E23</f>
        <v>6.0207598290782975</v>
      </c>
      <c r="D28" s="41"/>
      <c r="E28" s="41"/>
      <c r="F28" s="41"/>
    </row>
    <row r="29" spans="1:6" ht="15">
      <c r="A29" s="30"/>
      <c r="B29" s="31"/>
      <c r="C29" s="43"/>
      <c r="D29" s="41"/>
      <c r="E29" s="41"/>
      <c r="F29" s="41"/>
    </row>
    <row r="30" spans="1:6" ht="15">
      <c r="A30" s="2"/>
      <c r="B30" s="2"/>
      <c r="C30" s="2"/>
      <c r="D30" s="2"/>
      <c r="E30" s="2"/>
      <c r="F30" s="2"/>
    </row>
    <row r="31" spans="1:6" ht="33" customHeight="1">
      <c r="A31" s="102" t="s">
        <v>49</v>
      </c>
      <c r="B31" s="102"/>
      <c r="C31" s="102"/>
      <c r="D31" s="102"/>
      <c r="E31" s="102"/>
      <c r="F31" s="102"/>
    </row>
    <row r="32" spans="1:6" ht="15">
      <c r="A32" s="1"/>
      <c r="B32" s="1"/>
      <c r="C32" s="1"/>
      <c r="D32" s="2"/>
      <c r="E32" s="2"/>
      <c r="F32" s="2"/>
    </row>
    <row r="33" spans="1:6" ht="71.25">
      <c r="A33" s="7"/>
      <c r="B33" s="8" t="s">
        <v>2</v>
      </c>
      <c r="C33" s="8" t="s">
        <v>3</v>
      </c>
      <c r="D33" s="8" t="s">
        <v>4</v>
      </c>
      <c r="E33" s="8" t="s">
        <v>5</v>
      </c>
      <c r="F33" s="2"/>
    </row>
    <row r="34" spans="1:5" ht="30" customHeight="1">
      <c r="A34" s="103" t="s">
        <v>50</v>
      </c>
      <c r="B34" s="103"/>
      <c r="C34" s="103"/>
      <c r="D34" s="11">
        <f>D35</f>
        <v>17.290020000000002</v>
      </c>
      <c r="E34" s="11">
        <f>E35</f>
        <v>0.012650000000000002</v>
      </c>
    </row>
    <row r="35" spans="1:5" ht="30">
      <c r="A35" s="13">
        <v>1</v>
      </c>
      <c r="B35" s="44" t="s">
        <v>51</v>
      </c>
      <c r="C35" s="44" t="s">
        <v>52</v>
      </c>
      <c r="D35" s="15">
        <f>E35*12*$D$2</f>
        <v>17.290020000000002</v>
      </c>
      <c r="E35" s="45">
        <v>0.012650000000000002</v>
      </c>
    </row>
    <row r="36" spans="1:5" ht="32.25" customHeight="1">
      <c r="A36" s="103" t="s">
        <v>53</v>
      </c>
      <c r="B36" s="103"/>
      <c r="C36" s="103"/>
      <c r="D36" s="11">
        <f>D37+D38</f>
        <v>138.32016000000004</v>
      </c>
      <c r="E36" s="11">
        <f>E37+E38</f>
        <v>0.10120000000000001</v>
      </c>
    </row>
    <row r="37" spans="1:5" ht="28.5" customHeight="1">
      <c r="A37" s="13">
        <v>2</v>
      </c>
      <c r="B37" s="44" t="s">
        <v>54</v>
      </c>
      <c r="C37" s="44" t="s">
        <v>55</v>
      </c>
      <c r="D37" s="15">
        <f>E37*$D$2*12</f>
        <v>34.58004000000001</v>
      </c>
      <c r="E37" s="45">
        <v>0.025300000000000003</v>
      </c>
    </row>
    <row r="38" spans="1:5" ht="15">
      <c r="A38" s="13">
        <v>3</v>
      </c>
      <c r="B38" s="47" t="s">
        <v>57</v>
      </c>
      <c r="C38" s="7" t="s">
        <v>52</v>
      </c>
      <c r="D38" s="15">
        <f>E38*$D$2*12</f>
        <v>103.74012000000002</v>
      </c>
      <c r="E38" s="16">
        <v>0.07590000000000001</v>
      </c>
    </row>
    <row r="39" spans="1:6" ht="15">
      <c r="A39" s="8"/>
      <c r="B39" s="28" t="s">
        <v>39</v>
      </c>
      <c r="C39" s="28"/>
      <c r="D39" s="29">
        <f>D34+D36</f>
        <v>155.61018000000004</v>
      </c>
      <c r="E39" s="11">
        <f>E34+E36</f>
        <v>0.11385</v>
      </c>
      <c r="F39" s="4"/>
    </row>
    <row r="40" spans="1:6" ht="15">
      <c r="A40" s="2"/>
      <c r="B40" s="2"/>
      <c r="C40" s="2"/>
      <c r="D40" s="2"/>
      <c r="E40" s="2"/>
      <c r="F40" s="2"/>
    </row>
    <row r="41" spans="1:6" ht="15">
      <c r="A41" s="35"/>
      <c r="B41" s="35"/>
      <c r="C41" s="35"/>
      <c r="D41" s="35"/>
      <c r="E41" s="35"/>
      <c r="F41" s="36"/>
    </row>
    <row r="42" spans="1:6" ht="105">
      <c r="A42" s="10" t="s">
        <v>40</v>
      </c>
      <c r="B42" s="10" t="s">
        <v>41</v>
      </c>
      <c r="C42" s="10" t="s">
        <v>42</v>
      </c>
      <c r="D42" s="10" t="s">
        <v>43</v>
      </c>
      <c r="E42" s="10" t="s">
        <v>58</v>
      </c>
      <c r="F42" s="10" t="s">
        <v>45</v>
      </c>
    </row>
    <row r="43" spans="1:6" ht="15">
      <c r="A43" s="10">
        <v>1</v>
      </c>
      <c r="B43" s="82" t="s">
        <v>116</v>
      </c>
      <c r="C43" s="10" t="s">
        <v>260</v>
      </c>
      <c r="D43" s="88">
        <f>700.54*5.9</f>
        <v>4133.186</v>
      </c>
      <c r="E43" s="37">
        <f>D43/12/$D$2</f>
        <v>3.023987415861867</v>
      </c>
      <c r="F43" s="38">
        <v>1</v>
      </c>
    </row>
    <row r="44" spans="1:6" ht="15">
      <c r="A44" s="49"/>
      <c r="B44" s="49" t="s">
        <v>59</v>
      </c>
      <c r="C44" s="49"/>
      <c r="D44" s="50">
        <f>SUM(D43:D43)</f>
        <v>4133.186</v>
      </c>
      <c r="E44" s="51">
        <f>SUM(E43:E43)</f>
        <v>3.023987415861867</v>
      </c>
      <c r="F44" s="49"/>
    </row>
    <row r="48" spans="2:3" ht="29.25">
      <c r="B48" s="31" t="s">
        <v>208</v>
      </c>
      <c r="C48" s="81">
        <f>C27</f>
        <v>8229.174534384218</v>
      </c>
    </row>
  </sheetData>
  <sheetProtection/>
  <mergeCells count="9">
    <mergeCell ref="A36:C36"/>
    <mergeCell ref="A7:C7"/>
    <mergeCell ref="A11:C11"/>
    <mergeCell ref="A13:C13"/>
    <mergeCell ref="A16:C16"/>
    <mergeCell ref="A1:E1"/>
    <mergeCell ref="A4:E4"/>
    <mergeCell ref="A31:F31"/>
    <mergeCell ref="A34:C34"/>
  </mergeCells>
  <printOptions/>
  <pageMargins left="0.3937007874015748" right="0.31496062992125984" top="0.31496062992125984" bottom="0.31496062992125984" header="0" footer="0"/>
  <pageSetup horizontalDpi="600" verticalDpi="600" orientation="portrait" paperSize="9" scale="97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48"/>
  <sheetViews>
    <sheetView zoomScale="97" zoomScaleNormal="97" zoomScalePageLayoutView="0" workbookViewId="0" topLeftCell="A37">
      <selection activeCell="C46" sqref="C46"/>
    </sheetView>
  </sheetViews>
  <sheetFormatPr defaultColWidth="9.00390625" defaultRowHeight="12.75"/>
  <cols>
    <col min="1" max="1" width="3.75390625" style="5" customWidth="1"/>
    <col min="2" max="2" width="39.8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209</v>
      </c>
      <c r="B1" s="102"/>
      <c r="C1" s="102"/>
      <c r="D1" s="102"/>
      <c r="E1" s="102"/>
      <c r="F1" s="2"/>
    </row>
    <row r="2" spans="1:6" ht="24.75" customHeight="1">
      <c r="A2" s="2"/>
      <c r="B2" s="1" t="s">
        <v>210</v>
      </c>
      <c r="C2" s="3"/>
      <c r="D2" s="53">
        <v>47.3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30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7" ht="15">
      <c r="A7" s="97" t="s">
        <v>84</v>
      </c>
      <c r="B7" s="98"/>
      <c r="C7" s="99"/>
      <c r="D7" s="11">
        <f>SUM(D8:D10)</f>
        <v>1067.7901002178182</v>
      </c>
      <c r="E7" s="11">
        <f>SUM(E8:E10)</f>
        <v>1.8812369630335066</v>
      </c>
      <c r="F7" s="20"/>
      <c r="G7" s="19"/>
    </row>
    <row r="8" spans="1:7" ht="15.75" customHeight="1">
      <c r="A8" s="13">
        <v>1</v>
      </c>
      <c r="B8" s="7" t="s">
        <v>22</v>
      </c>
      <c r="C8" s="14" t="s">
        <v>23</v>
      </c>
      <c r="D8" s="15">
        <f>E8*$D$2*12</f>
        <v>595.9055994673543</v>
      </c>
      <c r="E8" s="21">
        <v>1.0498689208374812</v>
      </c>
      <c r="F8" s="18"/>
      <c r="G8" s="19"/>
    </row>
    <row r="9" spans="1:7" ht="15.75" customHeight="1">
      <c r="A9" s="13">
        <v>2</v>
      </c>
      <c r="B9" s="7" t="s">
        <v>115</v>
      </c>
      <c r="C9" s="14" t="s">
        <v>23</v>
      </c>
      <c r="D9" s="15">
        <f>E9*$D$2*12</f>
        <v>416.4652800000001</v>
      </c>
      <c r="E9" s="56">
        <v>0.7337302325581397</v>
      </c>
      <c r="F9" s="18"/>
      <c r="G9" s="19"/>
    </row>
    <row r="10" spans="1:7" ht="30">
      <c r="A10" s="13">
        <v>3</v>
      </c>
      <c r="B10" s="17" t="s">
        <v>24</v>
      </c>
      <c r="C10" s="17" t="s">
        <v>25</v>
      </c>
      <c r="D10" s="15">
        <f>E10*$D$2*12</f>
        <v>55.41922075046395</v>
      </c>
      <c r="E10" s="15">
        <v>0.09763780963788575</v>
      </c>
      <c r="F10" s="18"/>
      <c r="G10" s="19"/>
    </row>
    <row r="11" spans="1:7" ht="15">
      <c r="A11" s="97" t="s">
        <v>67</v>
      </c>
      <c r="B11" s="100"/>
      <c r="C11" s="101"/>
      <c r="D11" s="22">
        <f>SUM(D12:D12)</f>
        <v>21.16697287484611</v>
      </c>
      <c r="E11" s="22">
        <f>SUM(E12:E12)</f>
        <v>0.037292059328481515</v>
      </c>
      <c r="F11" s="18"/>
      <c r="G11" s="19"/>
    </row>
    <row r="12" spans="1:6" ht="75">
      <c r="A12" s="13">
        <v>4</v>
      </c>
      <c r="B12" s="17" t="s">
        <v>30</v>
      </c>
      <c r="C12" s="17" t="s">
        <v>20</v>
      </c>
      <c r="D12" s="15">
        <f>E12*12*$D$2</f>
        <v>21.16697287484611</v>
      </c>
      <c r="E12" s="15">
        <v>0.037292059328481515</v>
      </c>
      <c r="F12" s="2"/>
    </row>
    <row r="13" spans="1:6" ht="15">
      <c r="A13" s="95" t="s">
        <v>68</v>
      </c>
      <c r="B13" s="96"/>
      <c r="C13" s="96"/>
      <c r="D13" s="25">
        <f>SUM(D14:D15)</f>
        <v>914.2193682585913</v>
      </c>
      <c r="E13" s="25">
        <f>SUM(E14:E15)</f>
        <v>1.61067541976496</v>
      </c>
      <c r="F13" s="2"/>
    </row>
    <row r="14" spans="1:6" ht="75">
      <c r="A14" s="13">
        <v>5</v>
      </c>
      <c r="B14" s="17" t="s">
        <v>82</v>
      </c>
      <c r="C14" s="17" t="s">
        <v>20</v>
      </c>
      <c r="D14" s="15">
        <f>E14*12*$D$2</f>
        <v>159.28317163886618</v>
      </c>
      <c r="E14" s="15">
        <v>0.28062574284507785</v>
      </c>
      <c r="F14" s="2"/>
    </row>
    <row r="15" spans="1:6" ht="75">
      <c r="A15" s="13">
        <v>6</v>
      </c>
      <c r="B15" s="17" t="s">
        <v>32</v>
      </c>
      <c r="C15" s="17" t="s">
        <v>108</v>
      </c>
      <c r="D15" s="15">
        <f>E15*12*$D$2</f>
        <v>754.9361966197251</v>
      </c>
      <c r="E15" s="21">
        <v>1.3300496769198822</v>
      </c>
      <c r="F15" s="2"/>
    </row>
    <row r="16" spans="1:6" ht="15">
      <c r="A16" s="95" t="s">
        <v>69</v>
      </c>
      <c r="B16" s="95"/>
      <c r="C16" s="95"/>
      <c r="D16" s="26">
        <f>SUM(D17)</f>
        <v>196.8230065929616</v>
      </c>
      <c r="E16" s="26">
        <f>SUM(E17)</f>
        <v>0.3467635775069796</v>
      </c>
      <c r="F16" s="2"/>
    </row>
    <row r="17" spans="1:6" ht="15">
      <c r="A17" s="13">
        <v>7</v>
      </c>
      <c r="B17" s="17" t="s">
        <v>35</v>
      </c>
      <c r="C17" s="17" t="s">
        <v>36</v>
      </c>
      <c r="D17" s="15">
        <f>E17*12*$D$2</f>
        <v>196.8230065929616</v>
      </c>
      <c r="E17" s="27">
        <v>0.3467635775069796</v>
      </c>
      <c r="F17" s="2"/>
    </row>
    <row r="18" spans="1:6" ht="15">
      <c r="A18" s="8"/>
      <c r="B18" s="28" t="s">
        <v>39</v>
      </c>
      <c r="C18" s="28"/>
      <c r="D18" s="11">
        <f>+D7+D11+D13+D16</f>
        <v>2199.999447944217</v>
      </c>
      <c r="E18" s="11">
        <f>+E7+E11+E13+E16</f>
        <v>3.875968019633928</v>
      </c>
      <c r="F18" s="4"/>
    </row>
    <row r="19" spans="1:6" ht="15">
      <c r="A19" s="30"/>
      <c r="B19" s="31"/>
      <c r="C19" s="32"/>
      <c r="D19" s="33"/>
      <c r="E19" s="34"/>
      <c r="F19" s="2"/>
    </row>
    <row r="20" spans="1:6" ht="15">
      <c r="A20" s="31"/>
      <c r="B20" s="31"/>
      <c r="C20" s="31"/>
      <c r="D20" s="31"/>
      <c r="E20" s="31"/>
      <c r="F20" s="30"/>
    </row>
    <row r="21" spans="1:6" ht="105">
      <c r="A21" s="10" t="s">
        <v>40</v>
      </c>
      <c r="B21" s="10" t="s">
        <v>41</v>
      </c>
      <c r="C21" s="10" t="s">
        <v>42</v>
      </c>
      <c r="D21" s="10" t="s">
        <v>43</v>
      </c>
      <c r="E21" s="10" t="s">
        <v>44</v>
      </c>
      <c r="F21" s="10" t="s">
        <v>45</v>
      </c>
    </row>
    <row r="22" spans="1:6" ht="15">
      <c r="A22" s="10">
        <v>1</v>
      </c>
      <c r="B22" s="82" t="s">
        <v>116</v>
      </c>
      <c r="C22" s="10" t="s">
        <v>261</v>
      </c>
      <c r="D22" s="88">
        <f>700.54*2.4</f>
        <v>1681.2959999999998</v>
      </c>
      <c r="E22" s="37">
        <f>D22/12/$D$2</f>
        <v>2.9621141649048623</v>
      </c>
      <c r="F22" s="38">
        <v>1</v>
      </c>
    </row>
    <row r="23" spans="1:6" ht="15">
      <c r="A23" s="10"/>
      <c r="B23" s="60" t="s">
        <v>59</v>
      </c>
      <c r="C23" s="9"/>
      <c r="D23" s="74">
        <f>SUM(D22:D22)</f>
        <v>1681.2959999999998</v>
      </c>
      <c r="E23" s="39">
        <f>SUM(E22:E22)</f>
        <v>2.9621141649048623</v>
      </c>
      <c r="F23" s="40"/>
    </row>
    <row r="24" spans="1:6" ht="15">
      <c r="A24" s="31"/>
      <c r="B24" s="31"/>
      <c r="C24" s="31"/>
      <c r="D24" s="31"/>
      <c r="E24" s="31"/>
      <c r="F24" s="30"/>
    </row>
    <row r="25" spans="1:6" ht="15">
      <c r="A25" s="31"/>
      <c r="B25" s="31"/>
      <c r="C25" s="31"/>
      <c r="D25" s="31"/>
      <c r="E25" s="31"/>
      <c r="F25" s="30"/>
    </row>
    <row r="26" spans="1:6" ht="15">
      <c r="A26" s="31"/>
      <c r="B26" s="31"/>
      <c r="C26" s="31"/>
      <c r="D26" s="31"/>
      <c r="E26" s="31"/>
      <c r="F26" s="30"/>
    </row>
    <row r="27" spans="1:6" ht="29.25">
      <c r="A27" s="30"/>
      <c r="B27" s="31" t="s">
        <v>47</v>
      </c>
      <c r="C27" s="42">
        <f>D18+D23</f>
        <v>3881.295447944217</v>
      </c>
      <c r="D27" s="42"/>
      <c r="E27" s="42"/>
      <c r="F27" s="41"/>
    </row>
    <row r="28" spans="1:6" ht="15">
      <c r="A28" s="30"/>
      <c r="B28" s="31" t="s">
        <v>48</v>
      </c>
      <c r="C28" s="43">
        <f>E18+E23</f>
        <v>6.8380821845387905</v>
      </c>
      <c r="D28" s="41"/>
      <c r="E28" s="41"/>
      <c r="F28" s="41"/>
    </row>
    <row r="29" spans="1:6" ht="4.5" customHeight="1">
      <c r="A29" s="30"/>
      <c r="B29" s="31"/>
      <c r="C29" s="43"/>
      <c r="D29" s="41"/>
      <c r="E29" s="41"/>
      <c r="F29" s="41"/>
    </row>
    <row r="30" spans="1:6" ht="15">
      <c r="A30" s="2"/>
      <c r="B30" s="2"/>
      <c r="C30" s="2"/>
      <c r="D30" s="2"/>
      <c r="E30" s="2"/>
      <c r="F30" s="2"/>
    </row>
    <row r="31" spans="1:6" ht="33" customHeight="1">
      <c r="A31" s="102" t="s">
        <v>49</v>
      </c>
      <c r="B31" s="102"/>
      <c r="C31" s="102"/>
      <c r="D31" s="102"/>
      <c r="E31" s="102"/>
      <c r="F31" s="102"/>
    </row>
    <row r="32" spans="1:6" ht="15">
      <c r="A32" s="1"/>
      <c r="B32" s="1"/>
      <c r="C32" s="1"/>
      <c r="D32" s="2"/>
      <c r="E32" s="2"/>
      <c r="F32" s="2"/>
    </row>
    <row r="33" spans="1:6" ht="71.25">
      <c r="A33" s="7"/>
      <c r="B33" s="8" t="s">
        <v>2</v>
      </c>
      <c r="C33" s="8" t="s">
        <v>3</v>
      </c>
      <c r="D33" s="8" t="s">
        <v>4</v>
      </c>
      <c r="E33" s="8" t="s">
        <v>5</v>
      </c>
      <c r="F33" s="2"/>
    </row>
    <row r="34" spans="1:5" ht="30" customHeight="1">
      <c r="A34" s="103" t="s">
        <v>50</v>
      </c>
      <c r="B34" s="103"/>
      <c r="C34" s="103"/>
      <c r="D34" s="11">
        <f>D35</f>
        <v>7.180140000000001</v>
      </c>
      <c r="E34" s="11">
        <f>E35</f>
        <v>0.012650000000000002</v>
      </c>
    </row>
    <row r="35" spans="1:5" ht="30">
      <c r="A35" s="13">
        <v>1</v>
      </c>
      <c r="B35" s="44" t="s">
        <v>51</v>
      </c>
      <c r="C35" s="44" t="s">
        <v>52</v>
      </c>
      <c r="D35" s="15">
        <f>E35*12*$D$2</f>
        <v>7.180140000000001</v>
      </c>
      <c r="E35" s="45">
        <v>0.012650000000000002</v>
      </c>
    </row>
    <row r="36" spans="1:5" ht="32.25" customHeight="1">
      <c r="A36" s="103" t="s">
        <v>53</v>
      </c>
      <c r="B36" s="103"/>
      <c r="C36" s="103"/>
      <c r="D36" s="11">
        <f>D37+D38</f>
        <v>57.44112</v>
      </c>
      <c r="E36" s="11">
        <f>E37+E38</f>
        <v>0.10120000000000001</v>
      </c>
    </row>
    <row r="37" spans="1:5" ht="44.25" customHeight="1">
      <c r="A37" s="13">
        <v>2</v>
      </c>
      <c r="B37" s="44" t="s">
        <v>54</v>
      </c>
      <c r="C37" s="44" t="s">
        <v>55</v>
      </c>
      <c r="D37" s="15">
        <f>E37*$D$2*12</f>
        <v>14.36028</v>
      </c>
      <c r="E37" s="45">
        <v>0.025300000000000003</v>
      </c>
    </row>
    <row r="38" spans="1:6" ht="15">
      <c r="A38" s="13">
        <v>3</v>
      </c>
      <c r="B38" s="47" t="s">
        <v>57</v>
      </c>
      <c r="C38" s="7" t="s">
        <v>52</v>
      </c>
      <c r="D38" s="15">
        <f>E38*$D$2*12</f>
        <v>43.08084</v>
      </c>
      <c r="E38" s="16">
        <v>0.07590000000000001</v>
      </c>
      <c r="F38" s="4"/>
    </row>
    <row r="39" spans="1:6" ht="15">
      <c r="A39" s="8"/>
      <c r="B39" s="28" t="s">
        <v>39</v>
      </c>
      <c r="C39" s="28"/>
      <c r="D39" s="29">
        <f>D34+D36</f>
        <v>64.62125999999999</v>
      </c>
      <c r="E39" s="11">
        <f>E34+E36</f>
        <v>0.11385</v>
      </c>
      <c r="F39" s="2"/>
    </row>
    <row r="42" spans="1:6" ht="105">
      <c r="A42" s="10" t="s">
        <v>40</v>
      </c>
      <c r="B42" s="10" t="s">
        <v>41</v>
      </c>
      <c r="C42" s="10" t="s">
        <v>42</v>
      </c>
      <c r="D42" s="10" t="s">
        <v>43</v>
      </c>
      <c r="E42" s="10" t="s">
        <v>44</v>
      </c>
      <c r="F42" s="10" t="s">
        <v>45</v>
      </c>
    </row>
    <row r="43" spans="1:6" ht="15">
      <c r="A43" s="10">
        <v>1</v>
      </c>
      <c r="B43" s="82" t="s">
        <v>116</v>
      </c>
      <c r="C43" s="10" t="s">
        <v>261</v>
      </c>
      <c r="D43" s="88">
        <f>700.54*2.4</f>
        <v>1681.2959999999998</v>
      </c>
      <c r="E43" s="37">
        <f>D43/12/$D$2</f>
        <v>2.9621141649048623</v>
      </c>
      <c r="F43" s="38">
        <v>1</v>
      </c>
    </row>
    <row r="44" spans="1:6" ht="15">
      <c r="A44" s="10"/>
      <c r="B44" s="60" t="s">
        <v>59</v>
      </c>
      <c r="C44" s="9"/>
      <c r="D44" s="74">
        <f>SUM(D43:D43)</f>
        <v>1681.2959999999998</v>
      </c>
      <c r="E44" s="39">
        <f>SUM(E43:E43)</f>
        <v>2.9621141649048623</v>
      </c>
      <c r="F44" s="40"/>
    </row>
    <row r="48" spans="2:3" ht="43.5">
      <c r="B48" s="31" t="s">
        <v>211</v>
      </c>
      <c r="C48" s="81">
        <f>C27</f>
        <v>3881.295447944217</v>
      </c>
    </row>
  </sheetData>
  <sheetProtection/>
  <mergeCells count="9">
    <mergeCell ref="A36:C36"/>
    <mergeCell ref="A7:C7"/>
    <mergeCell ref="A11:C11"/>
    <mergeCell ref="A13:C13"/>
    <mergeCell ref="A16:C16"/>
    <mergeCell ref="A1:E1"/>
    <mergeCell ref="A4:E4"/>
    <mergeCell ref="A31:F31"/>
    <mergeCell ref="A34:C3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47"/>
  <sheetViews>
    <sheetView zoomScale="97" zoomScaleNormal="97" zoomScalePageLayoutView="0" workbookViewId="0" topLeftCell="A37">
      <selection activeCell="C46" sqref="C46"/>
    </sheetView>
  </sheetViews>
  <sheetFormatPr defaultColWidth="9.00390625" defaultRowHeight="12.75"/>
  <cols>
    <col min="1" max="1" width="3.75390625" style="5" customWidth="1"/>
    <col min="2" max="2" width="39.8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212</v>
      </c>
      <c r="B1" s="102"/>
      <c r="C1" s="102"/>
      <c r="D1" s="102"/>
      <c r="E1" s="102"/>
      <c r="F1" s="2"/>
    </row>
    <row r="2" spans="1:6" ht="39" customHeight="1">
      <c r="A2" s="2"/>
      <c r="B2" s="1" t="s">
        <v>213</v>
      </c>
      <c r="C2" s="3"/>
      <c r="D2" s="53">
        <v>116.2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48.75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7" ht="15">
      <c r="A7" s="97" t="s">
        <v>84</v>
      </c>
      <c r="B7" s="98"/>
      <c r="C7" s="99"/>
      <c r="D7" s="11">
        <f>SUM(D8:D10)</f>
        <v>807.4993002178188</v>
      </c>
      <c r="E7" s="11">
        <f>SUM(E8:E10)</f>
        <v>0.5791016209249991</v>
      </c>
      <c r="F7" s="20"/>
      <c r="G7" s="19"/>
    </row>
    <row r="8" spans="1:7" ht="15.75" customHeight="1">
      <c r="A8" s="13">
        <v>1</v>
      </c>
      <c r="B8" s="7" t="s">
        <v>22</v>
      </c>
      <c r="C8" s="14" t="s">
        <v>23</v>
      </c>
      <c r="D8" s="15">
        <f>E8*$D$2*12</f>
        <v>595.9055994673548</v>
      </c>
      <c r="E8" s="21">
        <v>0.4273562818899561</v>
      </c>
      <c r="F8" s="18"/>
      <c r="G8" s="19"/>
    </row>
    <row r="9" spans="1:7" ht="15.75" customHeight="1">
      <c r="A9" s="13">
        <v>2</v>
      </c>
      <c r="B9" s="7" t="s">
        <v>115</v>
      </c>
      <c r="C9" s="14" t="s">
        <v>23</v>
      </c>
      <c r="D9" s="15">
        <f>E9*$D$2*12</f>
        <v>156.17448000000002</v>
      </c>
      <c r="E9" s="56">
        <v>0.11200120481927713</v>
      </c>
      <c r="F9" s="18"/>
      <c r="G9" s="19"/>
    </row>
    <row r="10" spans="1:7" ht="30">
      <c r="A10" s="13">
        <v>3</v>
      </c>
      <c r="B10" s="17" t="s">
        <v>24</v>
      </c>
      <c r="C10" s="17" t="s">
        <v>25</v>
      </c>
      <c r="D10" s="15">
        <f>E10*$D$2*12</f>
        <v>55.41922075046395</v>
      </c>
      <c r="E10" s="15">
        <v>0.039744134215765885</v>
      </c>
      <c r="F10" s="18"/>
      <c r="G10" s="19"/>
    </row>
    <row r="11" spans="1:7" ht="15">
      <c r="A11" s="97" t="s">
        <v>67</v>
      </c>
      <c r="B11" s="100"/>
      <c r="C11" s="101"/>
      <c r="D11" s="22">
        <f>SUM(D12:D12)</f>
        <v>47.625688968403665</v>
      </c>
      <c r="E11" s="22">
        <f>SUM(E12:E12)</f>
        <v>0.03415496913970429</v>
      </c>
      <c r="F11" s="18"/>
      <c r="G11" s="19"/>
    </row>
    <row r="12" spans="1:6" ht="75">
      <c r="A12" s="13">
        <v>4</v>
      </c>
      <c r="B12" s="17" t="s">
        <v>30</v>
      </c>
      <c r="C12" s="17" t="s">
        <v>20</v>
      </c>
      <c r="D12" s="15">
        <f>E12*12*$D$2</f>
        <v>47.625688968403665</v>
      </c>
      <c r="E12" s="15">
        <v>0.03415496913970429</v>
      </c>
      <c r="F12" s="2"/>
    </row>
    <row r="13" spans="1:6" ht="15">
      <c r="A13" s="95" t="s">
        <v>68</v>
      </c>
      <c r="B13" s="96"/>
      <c r="C13" s="96"/>
      <c r="D13" s="25">
        <f>SUM(D14:D15)</f>
        <v>491.664118369123</v>
      </c>
      <c r="E13" s="25">
        <f>SUM(E14:E15)</f>
        <v>0.35259905218669174</v>
      </c>
      <c r="F13" s="2"/>
    </row>
    <row r="14" spans="1:6" ht="75">
      <c r="A14" s="13">
        <v>5</v>
      </c>
      <c r="B14" s="17" t="s">
        <v>76</v>
      </c>
      <c r="C14" s="17" t="s">
        <v>20</v>
      </c>
      <c r="D14" s="15">
        <f>E14*12*$D$2</f>
        <v>55.43987845526224</v>
      </c>
      <c r="E14" s="15">
        <v>0.03975894897824314</v>
      </c>
      <c r="F14" s="2"/>
    </row>
    <row r="15" spans="1:6" ht="60">
      <c r="A15" s="13">
        <v>6</v>
      </c>
      <c r="B15" s="17" t="s">
        <v>32</v>
      </c>
      <c r="C15" s="17" t="s">
        <v>92</v>
      </c>
      <c r="D15" s="15">
        <f>E15*12*$D$2</f>
        <v>436.22423991386074</v>
      </c>
      <c r="E15" s="21">
        <v>0.3128401032084486</v>
      </c>
      <c r="F15" s="2"/>
    </row>
    <row r="16" spans="1:6" ht="15">
      <c r="A16" s="95" t="s">
        <v>69</v>
      </c>
      <c r="B16" s="95"/>
      <c r="C16" s="95"/>
      <c r="D16" s="26">
        <f>SUM(D17)</f>
        <v>281.95946228935145</v>
      </c>
      <c r="E16" s="26">
        <f>SUM(E17)</f>
        <v>0.20220844971984472</v>
      </c>
      <c r="F16" s="2"/>
    </row>
    <row r="17" spans="1:6" ht="15">
      <c r="A17" s="13">
        <v>7</v>
      </c>
      <c r="B17" s="17" t="s">
        <v>35</v>
      </c>
      <c r="C17" s="17" t="s">
        <v>36</v>
      </c>
      <c r="D17" s="15">
        <f>E17*12*$D$2</f>
        <v>281.95946228935145</v>
      </c>
      <c r="E17" s="27">
        <v>0.20220844971984472</v>
      </c>
      <c r="F17" s="2"/>
    </row>
    <row r="18" spans="1:6" ht="15">
      <c r="A18" s="8"/>
      <c r="B18" s="28" t="s">
        <v>39</v>
      </c>
      <c r="C18" s="28"/>
      <c r="D18" s="11">
        <f>+D7+D11+D13+D16</f>
        <v>1628.748569844697</v>
      </c>
      <c r="E18" s="11">
        <f>+E7+E11+E13+E16</f>
        <v>1.1680640919712397</v>
      </c>
      <c r="F18" s="4"/>
    </row>
    <row r="19" spans="1:6" ht="15">
      <c r="A19" s="30"/>
      <c r="B19" s="31"/>
      <c r="C19" s="32"/>
      <c r="D19" s="33"/>
      <c r="E19" s="34"/>
      <c r="F19" s="2"/>
    </row>
    <row r="20" spans="1:6" ht="15">
      <c r="A20" s="30"/>
      <c r="B20" s="31"/>
      <c r="C20" s="32"/>
      <c r="D20" s="33"/>
      <c r="E20" s="34"/>
      <c r="F20" s="2"/>
    </row>
    <row r="21" spans="1:6" ht="105">
      <c r="A21" s="10" t="s">
        <v>40</v>
      </c>
      <c r="B21" s="10" t="s">
        <v>41</v>
      </c>
      <c r="C21" s="10" t="s">
        <v>42</v>
      </c>
      <c r="D21" s="10" t="s">
        <v>43</v>
      </c>
      <c r="E21" s="10" t="s">
        <v>44</v>
      </c>
      <c r="F21" s="10" t="s">
        <v>45</v>
      </c>
    </row>
    <row r="22" spans="1:6" ht="15">
      <c r="A22" s="10">
        <v>1</v>
      </c>
      <c r="B22" s="82" t="s">
        <v>116</v>
      </c>
      <c r="C22" s="10" t="s">
        <v>262</v>
      </c>
      <c r="D22" s="88">
        <f>700.54*6</f>
        <v>4203.24</v>
      </c>
      <c r="E22" s="37">
        <f>D22/12/$D$2</f>
        <v>3.0143717728055077</v>
      </c>
      <c r="F22" s="38">
        <v>1</v>
      </c>
    </row>
    <row r="23" spans="1:6" ht="15">
      <c r="A23" s="10"/>
      <c r="B23" s="60" t="s">
        <v>59</v>
      </c>
      <c r="C23" s="9"/>
      <c r="D23" s="74">
        <f>SUM(D22:D22)</f>
        <v>4203.24</v>
      </c>
      <c r="E23" s="39">
        <f>SUM(E22:E22)</f>
        <v>3.0143717728055077</v>
      </c>
      <c r="F23" s="40"/>
    </row>
    <row r="24" spans="1:6" ht="15">
      <c r="A24" s="30"/>
      <c r="B24" s="31"/>
      <c r="C24" s="32"/>
      <c r="D24" s="33"/>
      <c r="E24" s="34"/>
      <c r="F24" s="2"/>
    </row>
    <row r="25" spans="1:6" ht="12" customHeight="1">
      <c r="A25" s="30"/>
      <c r="B25" s="31"/>
      <c r="C25" s="32"/>
      <c r="D25" s="33"/>
      <c r="E25" s="34"/>
      <c r="F25" s="2"/>
    </row>
    <row r="26" spans="1:6" ht="29.25">
      <c r="A26" s="30"/>
      <c r="B26" s="31" t="s">
        <v>47</v>
      </c>
      <c r="C26" s="42">
        <f>D18+D23</f>
        <v>5831.988569844697</v>
      </c>
      <c r="D26" s="42"/>
      <c r="E26" s="42"/>
      <c r="F26" s="41"/>
    </row>
    <row r="27" spans="1:6" ht="15">
      <c r="A27" s="30"/>
      <c r="B27" s="31" t="s">
        <v>48</v>
      </c>
      <c r="C27" s="43">
        <f>E18+E23</f>
        <v>4.182435864776748</v>
      </c>
      <c r="D27" s="41"/>
      <c r="E27" s="41"/>
      <c r="F27" s="41"/>
    </row>
    <row r="28" spans="1:6" ht="7.5" customHeight="1">
      <c r="A28" s="30"/>
      <c r="B28" s="31"/>
      <c r="C28" s="43"/>
      <c r="D28" s="41"/>
      <c r="E28" s="41"/>
      <c r="F28" s="41"/>
    </row>
    <row r="29" spans="1:6" ht="15">
      <c r="A29" s="2"/>
      <c r="B29" s="2"/>
      <c r="C29" s="2"/>
      <c r="D29" s="2"/>
      <c r="E29" s="2"/>
      <c r="F29" s="2"/>
    </row>
    <row r="30" spans="1:6" ht="33" customHeight="1">
      <c r="A30" s="102" t="s">
        <v>49</v>
      </c>
      <c r="B30" s="102"/>
      <c r="C30" s="102"/>
      <c r="D30" s="102"/>
      <c r="E30" s="102"/>
      <c r="F30" s="102"/>
    </row>
    <row r="31" spans="1:6" ht="15">
      <c r="A31" s="1"/>
      <c r="B31" s="1"/>
      <c r="C31" s="1"/>
      <c r="D31" s="2"/>
      <c r="E31" s="2"/>
      <c r="F31" s="2"/>
    </row>
    <row r="32" spans="1:6" ht="71.25">
      <c r="A32" s="7"/>
      <c r="B32" s="8" t="s">
        <v>2</v>
      </c>
      <c r="C32" s="8" t="s">
        <v>3</v>
      </c>
      <c r="D32" s="8" t="s">
        <v>4</v>
      </c>
      <c r="E32" s="8" t="s">
        <v>5</v>
      </c>
      <c r="F32" s="2"/>
    </row>
    <row r="33" spans="1:5" ht="30" customHeight="1">
      <c r="A33" s="103" t="s">
        <v>50</v>
      </c>
      <c r="B33" s="103"/>
      <c r="C33" s="103"/>
      <c r="D33" s="11">
        <f>D34</f>
        <v>17.639160000000004</v>
      </c>
      <c r="E33" s="11">
        <f>E34</f>
        <v>0.012650000000000002</v>
      </c>
    </row>
    <row r="34" spans="1:5" ht="30">
      <c r="A34" s="13">
        <v>1</v>
      </c>
      <c r="B34" s="44" t="s">
        <v>51</v>
      </c>
      <c r="C34" s="44" t="s">
        <v>52</v>
      </c>
      <c r="D34" s="15">
        <f>E34*12*$D$2</f>
        <v>17.639160000000004</v>
      </c>
      <c r="E34" s="45">
        <v>0.012650000000000002</v>
      </c>
    </row>
    <row r="35" spans="1:5" ht="32.25" customHeight="1">
      <c r="A35" s="103" t="s">
        <v>53</v>
      </c>
      <c r="B35" s="103"/>
      <c r="C35" s="103"/>
      <c r="D35" s="11">
        <f>D36+D37</f>
        <v>141.11328000000003</v>
      </c>
      <c r="E35" s="11">
        <f>E36+E37</f>
        <v>0.10120000000000001</v>
      </c>
    </row>
    <row r="36" spans="1:5" ht="44.25" customHeight="1">
      <c r="A36" s="13">
        <v>2</v>
      </c>
      <c r="B36" s="44" t="s">
        <v>54</v>
      </c>
      <c r="C36" s="44" t="s">
        <v>55</v>
      </c>
      <c r="D36" s="15">
        <f>E36*$D$2*12</f>
        <v>35.27832000000001</v>
      </c>
      <c r="E36" s="45">
        <v>0.025300000000000003</v>
      </c>
    </row>
    <row r="37" spans="1:6" ht="15">
      <c r="A37" s="13">
        <v>3</v>
      </c>
      <c r="B37" s="47" t="s">
        <v>57</v>
      </c>
      <c r="C37" s="7" t="s">
        <v>52</v>
      </c>
      <c r="D37" s="15">
        <f>E37*$D$2*12</f>
        <v>105.83496000000002</v>
      </c>
      <c r="E37" s="16">
        <v>0.07590000000000001</v>
      </c>
      <c r="F37" s="4"/>
    </row>
    <row r="38" spans="1:6" ht="15">
      <c r="A38" s="8"/>
      <c r="B38" s="28" t="s">
        <v>39</v>
      </c>
      <c r="C38" s="28"/>
      <c r="D38" s="29">
        <f>D33+D35</f>
        <v>158.75244000000004</v>
      </c>
      <c r="E38" s="11">
        <f>E33+E35</f>
        <v>0.11385</v>
      </c>
      <c r="F38" s="2"/>
    </row>
    <row r="41" spans="1:6" ht="105">
      <c r="A41" s="10" t="s">
        <v>40</v>
      </c>
      <c r="B41" s="10" t="s">
        <v>41</v>
      </c>
      <c r="C41" s="10" t="s">
        <v>42</v>
      </c>
      <c r="D41" s="10" t="s">
        <v>43</v>
      </c>
      <c r="E41" s="10" t="s">
        <v>44</v>
      </c>
      <c r="F41" s="10" t="s">
        <v>45</v>
      </c>
    </row>
    <row r="42" spans="1:6" ht="15">
      <c r="A42" s="10">
        <v>1</v>
      </c>
      <c r="B42" s="82" t="s">
        <v>116</v>
      </c>
      <c r="C42" s="10" t="s">
        <v>262</v>
      </c>
      <c r="D42" s="88">
        <f>700.54*6</f>
        <v>4203.24</v>
      </c>
      <c r="E42" s="37">
        <f>D42/12/$D$2</f>
        <v>3.0143717728055077</v>
      </c>
      <c r="F42" s="38">
        <v>1</v>
      </c>
    </row>
    <row r="43" spans="1:6" ht="15">
      <c r="A43" s="10"/>
      <c r="B43" s="60" t="s">
        <v>59</v>
      </c>
      <c r="C43" s="9"/>
      <c r="D43" s="74">
        <f>SUM(D42:D42)</f>
        <v>4203.24</v>
      </c>
      <c r="E43" s="39">
        <f>SUM(E42:E42)</f>
        <v>3.0143717728055077</v>
      </c>
      <c r="F43" s="40"/>
    </row>
    <row r="47" spans="2:3" ht="43.5">
      <c r="B47" s="31" t="s">
        <v>214</v>
      </c>
      <c r="C47" s="81">
        <f>C26</f>
        <v>5831.988569844697</v>
      </c>
    </row>
  </sheetData>
  <sheetProtection/>
  <mergeCells count="9">
    <mergeCell ref="A35:C35"/>
    <mergeCell ref="A7:C7"/>
    <mergeCell ref="A11:C11"/>
    <mergeCell ref="A13:C13"/>
    <mergeCell ref="A16:C16"/>
    <mergeCell ref="A1:E1"/>
    <mergeCell ref="A4:E4"/>
    <mergeCell ref="A30:F30"/>
    <mergeCell ref="A33:C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47"/>
  <sheetViews>
    <sheetView zoomScale="97" zoomScaleNormal="97" zoomScalePageLayoutView="0" workbookViewId="0" topLeftCell="A37">
      <selection activeCell="C46" sqref="C46"/>
    </sheetView>
  </sheetViews>
  <sheetFormatPr defaultColWidth="9.00390625" defaultRowHeight="12.75"/>
  <cols>
    <col min="1" max="1" width="3.75390625" style="5" customWidth="1"/>
    <col min="2" max="2" width="43.8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215</v>
      </c>
      <c r="B1" s="102"/>
      <c r="C1" s="102"/>
      <c r="D1" s="102"/>
      <c r="E1" s="102"/>
      <c r="F1" s="2"/>
    </row>
    <row r="2" spans="1:6" ht="39.75" customHeight="1">
      <c r="A2" s="2"/>
      <c r="B2" s="1" t="s">
        <v>216</v>
      </c>
      <c r="C2" s="3"/>
      <c r="D2" s="53">
        <v>66.3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30.75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7" ht="15">
      <c r="A7" s="97" t="s">
        <v>66</v>
      </c>
      <c r="B7" s="98"/>
      <c r="C7" s="99"/>
      <c r="D7" s="11">
        <f>SUM(D8:D10)</f>
        <v>481.83689010890913</v>
      </c>
      <c r="E7" s="11">
        <f>SUM(E8:E10)</f>
        <v>0.6056270614742448</v>
      </c>
      <c r="F7" s="20"/>
      <c r="G7" s="19"/>
    </row>
    <row r="8" spans="1:7" ht="15.75" customHeight="1">
      <c r="A8" s="13">
        <v>1</v>
      </c>
      <c r="B8" s="7" t="s">
        <v>22</v>
      </c>
      <c r="C8" s="14" t="s">
        <v>23</v>
      </c>
      <c r="D8" s="15">
        <f>E8*$D$2*12</f>
        <v>297.9527997336771</v>
      </c>
      <c r="E8" s="56">
        <v>0.3745007538130683</v>
      </c>
      <c r="F8" s="18"/>
      <c r="G8" s="19"/>
    </row>
    <row r="9" spans="1:7" ht="15.75" customHeight="1">
      <c r="A9" s="13">
        <v>2</v>
      </c>
      <c r="B9" s="7" t="s">
        <v>115</v>
      </c>
      <c r="C9" s="14" t="s">
        <v>23</v>
      </c>
      <c r="D9" s="15">
        <f>E9*$D$2*12</f>
        <v>156.17448000000005</v>
      </c>
      <c r="E9" s="56">
        <v>0.19629773755656116</v>
      </c>
      <c r="F9" s="18"/>
      <c r="G9" s="19"/>
    </row>
    <row r="10" spans="1:7" ht="30">
      <c r="A10" s="13">
        <v>3</v>
      </c>
      <c r="B10" s="17" t="s">
        <v>24</v>
      </c>
      <c r="C10" s="17" t="s">
        <v>25</v>
      </c>
      <c r="D10" s="15">
        <f>E10*$D$2*12</f>
        <v>27.709610375231982</v>
      </c>
      <c r="E10" s="21">
        <v>0.03482857010461536</v>
      </c>
      <c r="F10" s="18"/>
      <c r="G10" s="19"/>
    </row>
    <row r="11" spans="1:7" ht="15">
      <c r="A11" s="97" t="s">
        <v>67</v>
      </c>
      <c r="B11" s="100"/>
      <c r="C11" s="101"/>
      <c r="D11" s="22">
        <f>SUM(D12:D12)</f>
        <v>31.750459312269143</v>
      </c>
      <c r="E11" s="22">
        <f>SUM(E12:E12)</f>
        <v>0.039907565751972275</v>
      </c>
      <c r="F11" s="18"/>
      <c r="G11" s="19"/>
    </row>
    <row r="12" spans="1:6" ht="60">
      <c r="A12" s="13">
        <v>4</v>
      </c>
      <c r="B12" s="17" t="s">
        <v>63</v>
      </c>
      <c r="C12" s="17" t="s">
        <v>20</v>
      </c>
      <c r="D12" s="15">
        <f>E12*12*$D$2</f>
        <v>31.750459312269143</v>
      </c>
      <c r="E12" s="15">
        <v>0.039907565751972275</v>
      </c>
      <c r="F12" s="2"/>
    </row>
    <row r="13" spans="1:7" ht="15">
      <c r="A13" s="95" t="s">
        <v>68</v>
      </c>
      <c r="B13" s="96"/>
      <c r="C13" s="96"/>
      <c r="D13" s="25">
        <f>SUM(D14:D15)</f>
        <v>302.7479416022907</v>
      </c>
      <c r="E13" s="25">
        <f>SUM(E14:E15)</f>
        <v>0.38052783006823876</v>
      </c>
      <c r="F13" s="57"/>
      <c r="G13" s="57"/>
    </row>
    <row r="14" spans="1:6" ht="60.75" customHeight="1">
      <c r="A14" s="13">
        <v>5</v>
      </c>
      <c r="B14" s="17" t="s">
        <v>76</v>
      </c>
      <c r="C14" s="17" t="s">
        <v>20</v>
      </c>
      <c r="D14" s="15">
        <f>E14*12*$D$2</f>
        <v>53.85235548964867</v>
      </c>
      <c r="E14" s="21">
        <v>0.06768772685978969</v>
      </c>
      <c r="F14" s="2"/>
    </row>
    <row r="15" spans="1:7" ht="60">
      <c r="A15" s="13">
        <v>6</v>
      </c>
      <c r="B15" s="17" t="s">
        <v>32</v>
      </c>
      <c r="C15" s="17" t="s">
        <v>60</v>
      </c>
      <c r="D15" s="15">
        <f>E15*12*$D$2</f>
        <v>248.89558611264206</v>
      </c>
      <c r="E15" s="21">
        <v>0.31284010320844907</v>
      </c>
      <c r="F15" s="57"/>
      <c r="G15" s="57"/>
    </row>
    <row r="16" spans="1:7" ht="15">
      <c r="A16" s="95" t="s">
        <v>69</v>
      </c>
      <c r="B16" s="95"/>
      <c r="C16" s="95"/>
      <c r="D16" s="26">
        <f>SUM(D17)</f>
        <v>185.9937911868125</v>
      </c>
      <c r="E16" s="26">
        <f>SUM(E17)</f>
        <v>0.233778018082972</v>
      </c>
      <c r="F16" s="2"/>
      <c r="G16" s="57"/>
    </row>
    <row r="17" spans="1:7" ht="15">
      <c r="A17" s="13">
        <v>7</v>
      </c>
      <c r="B17" s="17" t="s">
        <v>35</v>
      </c>
      <c r="C17" s="17" t="s">
        <v>36</v>
      </c>
      <c r="D17" s="15">
        <f>E17*12*$D$2</f>
        <v>185.9937911868125</v>
      </c>
      <c r="E17" s="21">
        <v>0.233778018082972</v>
      </c>
      <c r="F17" s="2"/>
      <c r="G17" s="57"/>
    </row>
    <row r="18" spans="1:7" ht="15">
      <c r="A18" s="8"/>
      <c r="B18" s="28" t="s">
        <v>39</v>
      </c>
      <c r="C18" s="28"/>
      <c r="D18" s="11">
        <f>D7+D11+D13+D16</f>
        <v>1002.3290822102814</v>
      </c>
      <c r="E18" s="11">
        <f>E7+E11+E13+E16</f>
        <v>1.259840475377428</v>
      </c>
      <c r="F18" s="4"/>
      <c r="G18" s="52"/>
    </row>
    <row r="19" spans="1:6" ht="15">
      <c r="A19" s="30"/>
      <c r="B19" s="31"/>
      <c r="C19" s="32"/>
      <c r="D19" s="33"/>
      <c r="E19" s="34"/>
      <c r="F19" s="2"/>
    </row>
    <row r="20" spans="1:6" ht="15">
      <c r="A20" s="30"/>
      <c r="B20" s="31"/>
      <c r="C20" s="32"/>
      <c r="D20" s="33"/>
      <c r="E20" s="34"/>
      <c r="F20" s="2"/>
    </row>
    <row r="21" spans="1:6" ht="105">
      <c r="A21" s="10" t="s">
        <v>40</v>
      </c>
      <c r="B21" s="10" t="s">
        <v>41</v>
      </c>
      <c r="C21" s="10" t="s">
        <v>42</v>
      </c>
      <c r="D21" s="10" t="s">
        <v>43</v>
      </c>
      <c r="E21" s="10" t="s">
        <v>44</v>
      </c>
      <c r="F21" s="10" t="s">
        <v>45</v>
      </c>
    </row>
    <row r="22" spans="1:6" ht="15">
      <c r="A22" s="10">
        <v>1</v>
      </c>
      <c r="B22" s="82" t="s">
        <v>116</v>
      </c>
      <c r="C22" s="10" t="s">
        <v>217</v>
      </c>
      <c r="D22" s="88">
        <f>700.54*3.4</f>
        <v>2381.836</v>
      </c>
      <c r="E22" s="37">
        <f>D22/12/$D$2</f>
        <v>2.9937606837606836</v>
      </c>
      <c r="F22" s="38">
        <v>1</v>
      </c>
    </row>
    <row r="23" spans="1:6" ht="15">
      <c r="A23" s="10"/>
      <c r="B23" s="60" t="s">
        <v>59</v>
      </c>
      <c r="C23" s="9"/>
      <c r="D23" s="74">
        <f>SUM(D22:D22)</f>
        <v>2381.836</v>
      </c>
      <c r="E23" s="39">
        <f>SUM(E22:E22)</f>
        <v>2.9937606837606836</v>
      </c>
      <c r="F23" s="40"/>
    </row>
    <row r="24" spans="1:6" ht="15">
      <c r="A24" s="30"/>
      <c r="B24" s="31"/>
      <c r="C24" s="32"/>
      <c r="D24" s="33"/>
      <c r="E24" s="34"/>
      <c r="F24" s="2"/>
    </row>
    <row r="25" spans="1:6" ht="15">
      <c r="A25" s="30"/>
      <c r="B25" s="31"/>
      <c r="C25" s="32"/>
      <c r="D25" s="33"/>
      <c r="E25" s="34"/>
      <c r="F25" s="2"/>
    </row>
    <row r="26" spans="1:6" ht="15">
      <c r="A26" s="30"/>
      <c r="B26" s="31"/>
      <c r="C26" s="32"/>
      <c r="D26" s="33"/>
      <c r="E26" s="34"/>
      <c r="F26" s="2"/>
    </row>
    <row r="27" spans="1:6" ht="29.25">
      <c r="A27" s="30"/>
      <c r="B27" s="31" t="s">
        <v>47</v>
      </c>
      <c r="C27" s="42">
        <f>D18+D23</f>
        <v>3384.165082210281</v>
      </c>
      <c r="D27" s="42"/>
      <c r="E27" s="42"/>
      <c r="F27" s="41"/>
    </row>
    <row r="28" spans="1:6" ht="15">
      <c r="A28" s="30"/>
      <c r="B28" s="31" t="s">
        <v>48</v>
      </c>
      <c r="C28" s="43">
        <f>E18+E23</f>
        <v>4.253601159138111</v>
      </c>
      <c r="D28" s="41"/>
      <c r="E28" s="41"/>
      <c r="F28" s="41"/>
    </row>
    <row r="29" spans="1:6" ht="15">
      <c r="A29" s="30"/>
      <c r="B29" s="31"/>
      <c r="C29" s="43"/>
      <c r="D29" s="41"/>
      <c r="E29" s="41"/>
      <c r="F29" s="41"/>
    </row>
    <row r="30" spans="1:6" ht="33" customHeight="1">
      <c r="A30" s="102" t="s">
        <v>49</v>
      </c>
      <c r="B30" s="102"/>
      <c r="C30" s="102"/>
      <c r="D30" s="102"/>
      <c r="E30" s="102"/>
      <c r="F30" s="102"/>
    </row>
    <row r="31" spans="1:6" ht="15">
      <c r="A31" s="1"/>
      <c r="B31" s="1"/>
      <c r="C31" s="1"/>
      <c r="D31" s="2"/>
      <c r="E31" s="2"/>
      <c r="F31" s="2"/>
    </row>
    <row r="32" spans="1:6" ht="71.25">
      <c r="A32" s="7"/>
      <c r="B32" s="8" t="s">
        <v>2</v>
      </c>
      <c r="C32" s="8" t="s">
        <v>3</v>
      </c>
      <c r="D32" s="8" t="s">
        <v>4</v>
      </c>
      <c r="E32" s="8" t="s">
        <v>5</v>
      </c>
      <c r="F32" s="2"/>
    </row>
    <row r="33" spans="1:5" ht="30" customHeight="1">
      <c r="A33" s="103" t="s">
        <v>50</v>
      </c>
      <c r="B33" s="103"/>
      <c r="C33" s="103"/>
      <c r="D33" s="11">
        <f>D34</f>
        <v>10.064340000000001</v>
      </c>
      <c r="E33" s="11">
        <f>E34</f>
        <v>0.012650000000000002</v>
      </c>
    </row>
    <row r="34" spans="1:5" ht="30">
      <c r="A34" s="13">
        <v>1</v>
      </c>
      <c r="B34" s="44" t="s">
        <v>51</v>
      </c>
      <c r="C34" s="44" t="s">
        <v>52</v>
      </c>
      <c r="D34" s="15">
        <f>E34*12*$D$2</f>
        <v>10.064340000000001</v>
      </c>
      <c r="E34" s="45">
        <v>0.012650000000000002</v>
      </c>
    </row>
    <row r="35" spans="1:5" ht="29.25" customHeight="1">
      <c r="A35" s="103" t="s">
        <v>53</v>
      </c>
      <c r="B35" s="103"/>
      <c r="C35" s="103"/>
      <c r="D35" s="11">
        <f>D36+D37</f>
        <v>80.51472000000001</v>
      </c>
      <c r="E35" s="11">
        <f>E36+E37</f>
        <v>0.10120000000000001</v>
      </c>
    </row>
    <row r="36" spans="1:5" ht="28.5" customHeight="1">
      <c r="A36" s="13">
        <v>2</v>
      </c>
      <c r="B36" s="44" t="s">
        <v>54</v>
      </c>
      <c r="C36" s="44" t="s">
        <v>55</v>
      </c>
      <c r="D36" s="15">
        <f>E36*$D$2*12</f>
        <v>20.128680000000003</v>
      </c>
      <c r="E36" s="45">
        <v>0.025300000000000003</v>
      </c>
    </row>
    <row r="37" spans="1:5" ht="15">
      <c r="A37" s="13">
        <v>3</v>
      </c>
      <c r="B37" s="47" t="s">
        <v>57</v>
      </c>
      <c r="C37" s="7" t="s">
        <v>52</v>
      </c>
      <c r="D37" s="15">
        <f>E37*$D$2*12</f>
        <v>60.38604000000001</v>
      </c>
      <c r="E37" s="16">
        <v>0.07590000000000001</v>
      </c>
    </row>
    <row r="38" spans="1:6" ht="15">
      <c r="A38" s="8"/>
      <c r="B38" s="28" t="s">
        <v>39</v>
      </c>
      <c r="C38" s="28"/>
      <c r="D38" s="29">
        <f>D33+D35</f>
        <v>90.57906000000001</v>
      </c>
      <c r="E38" s="11">
        <f>E33+E35</f>
        <v>0.11385</v>
      </c>
      <c r="F38" s="4"/>
    </row>
    <row r="39" spans="1:6" ht="15">
      <c r="A39" s="2"/>
      <c r="B39" s="2"/>
      <c r="C39" s="2"/>
      <c r="D39" s="2"/>
      <c r="E39" s="2"/>
      <c r="F39" s="2"/>
    </row>
    <row r="41" spans="1:6" ht="105">
      <c r="A41" s="10" t="s">
        <v>40</v>
      </c>
      <c r="B41" s="10" t="s">
        <v>41</v>
      </c>
      <c r="C41" s="10" t="s">
        <v>42</v>
      </c>
      <c r="D41" s="10" t="s">
        <v>43</v>
      </c>
      <c r="E41" s="10" t="s">
        <v>44</v>
      </c>
      <c r="F41" s="10" t="s">
        <v>45</v>
      </c>
    </row>
    <row r="42" spans="1:6" ht="15">
      <c r="A42" s="10">
        <v>1</v>
      </c>
      <c r="B42" s="82" t="s">
        <v>116</v>
      </c>
      <c r="C42" s="10" t="s">
        <v>217</v>
      </c>
      <c r="D42" s="88">
        <f>700.54*3.4</f>
        <v>2381.836</v>
      </c>
      <c r="E42" s="37">
        <f>D42/12/$D$2</f>
        <v>2.9937606837606836</v>
      </c>
      <c r="F42" s="38">
        <v>1</v>
      </c>
    </row>
    <row r="43" spans="1:6" ht="15">
      <c r="A43" s="10"/>
      <c r="B43" s="60" t="s">
        <v>59</v>
      </c>
      <c r="C43" s="9"/>
      <c r="D43" s="74">
        <f>SUM(D42:D42)</f>
        <v>2381.836</v>
      </c>
      <c r="E43" s="39">
        <f>SUM(E42:E42)</f>
        <v>2.9937606837606836</v>
      </c>
      <c r="F43" s="40"/>
    </row>
    <row r="47" spans="2:3" ht="29.25">
      <c r="B47" s="31" t="s">
        <v>218</v>
      </c>
      <c r="C47" s="81">
        <f>C27</f>
        <v>3384.165082210281</v>
      </c>
    </row>
  </sheetData>
  <sheetProtection/>
  <mergeCells count="9">
    <mergeCell ref="A35:C35"/>
    <mergeCell ref="A13:C13"/>
    <mergeCell ref="A16:C16"/>
    <mergeCell ref="A30:F30"/>
    <mergeCell ref="A33:C33"/>
    <mergeCell ref="A1:E1"/>
    <mergeCell ref="A4:E4"/>
    <mergeCell ref="A7:C7"/>
    <mergeCell ref="A11:C11"/>
  </mergeCells>
  <printOptions horizontalCentered="1"/>
  <pageMargins left="0.3937007874015748" right="0.31496062992125984" top="0.3937007874015748" bottom="0.3937007874015748" header="0.5118110236220472" footer="0.5118110236220472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48"/>
  <sheetViews>
    <sheetView zoomScale="97" zoomScaleNormal="97" zoomScalePageLayoutView="0" workbookViewId="0" topLeftCell="A37">
      <selection activeCell="B47" sqref="B47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219</v>
      </c>
      <c r="B1" s="102"/>
      <c r="C1" s="102"/>
      <c r="D1" s="102"/>
      <c r="E1" s="102"/>
      <c r="F1" s="2"/>
    </row>
    <row r="2" spans="1:6" ht="39" customHeight="1">
      <c r="A2" s="2"/>
      <c r="B2" s="1" t="s">
        <v>109</v>
      </c>
      <c r="C2" s="3"/>
      <c r="D2" s="53">
        <v>33.1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30.75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7" ht="15">
      <c r="A7" s="97" t="s">
        <v>66</v>
      </c>
      <c r="B7" s="98"/>
      <c r="C7" s="99"/>
      <c r="D7" s="11">
        <f>SUM(D8:D10)</f>
        <v>1106.773938196038</v>
      </c>
      <c r="E7" s="11">
        <f>SUM(E8:E10)</f>
        <v>2.7864399249648484</v>
      </c>
      <c r="F7" s="20"/>
      <c r="G7" s="19"/>
    </row>
    <row r="8" spans="1:7" ht="15.75" customHeight="1">
      <c r="A8" s="13">
        <v>1</v>
      </c>
      <c r="B8" s="7" t="s">
        <v>22</v>
      </c>
      <c r="C8" s="14" t="s">
        <v>23</v>
      </c>
      <c r="D8" s="15">
        <f>E8*$D$2*12</f>
        <v>536.3150395206201</v>
      </c>
      <c r="E8" s="21">
        <v>1.350239273717573</v>
      </c>
      <c r="F8" s="18"/>
      <c r="G8" s="19"/>
    </row>
    <row r="9" spans="1:7" ht="15.75" customHeight="1">
      <c r="A9" s="13">
        <v>2</v>
      </c>
      <c r="B9" s="7" t="s">
        <v>115</v>
      </c>
      <c r="C9" s="14" t="s">
        <v>23</v>
      </c>
      <c r="D9" s="15">
        <f>E9*$D$2*12</f>
        <v>520.5816000000002</v>
      </c>
      <c r="E9" s="56">
        <v>1.310628398791541</v>
      </c>
      <c r="F9" s="18"/>
      <c r="G9" s="19"/>
    </row>
    <row r="10" spans="1:7" ht="30">
      <c r="A10" s="13">
        <v>3</v>
      </c>
      <c r="B10" s="17" t="s">
        <v>24</v>
      </c>
      <c r="C10" s="17" t="s">
        <v>25</v>
      </c>
      <c r="D10" s="15">
        <f>E10*$D$2*12</f>
        <v>49.877298675417705</v>
      </c>
      <c r="E10" s="15">
        <v>0.1255722524557344</v>
      </c>
      <c r="F10" s="18"/>
      <c r="G10" s="19"/>
    </row>
    <row r="11" spans="1:7" ht="15">
      <c r="A11" s="97" t="s">
        <v>67</v>
      </c>
      <c r="B11" s="100"/>
      <c r="C11" s="101"/>
      <c r="D11" s="22">
        <f>SUM(D12:D12)</f>
        <v>31.750459312269154</v>
      </c>
      <c r="E11" s="22">
        <f>SUM(E12:E12)</f>
        <v>0.07993569816784782</v>
      </c>
      <c r="F11" s="18"/>
      <c r="G11" s="19"/>
    </row>
    <row r="12" spans="1:6" ht="60">
      <c r="A12" s="13">
        <v>4</v>
      </c>
      <c r="B12" s="17" t="s">
        <v>63</v>
      </c>
      <c r="C12" s="17" t="s">
        <v>20</v>
      </c>
      <c r="D12" s="15">
        <f>E12*12*$D$2</f>
        <v>31.750459312269154</v>
      </c>
      <c r="E12" s="15">
        <v>0.07993569816784782</v>
      </c>
      <c r="F12" s="2"/>
    </row>
    <row r="13" spans="1:6" ht="15">
      <c r="A13" s="95" t="s">
        <v>68</v>
      </c>
      <c r="B13" s="96"/>
      <c r="C13" s="96"/>
      <c r="D13" s="25">
        <f>SUM(D14:D15)</f>
        <v>781.7683489771707</v>
      </c>
      <c r="E13" s="25">
        <f>SUM(E14:E15)</f>
        <v>1.9681982602647798</v>
      </c>
      <c r="F13" s="2"/>
    </row>
    <row r="14" spans="1:6" ht="75">
      <c r="A14" s="13">
        <v>5</v>
      </c>
      <c r="B14" s="17" t="s">
        <v>110</v>
      </c>
      <c r="C14" s="17" t="s">
        <v>20</v>
      </c>
      <c r="D14" s="15">
        <f>E14*12*$D$2</f>
        <v>170.07361085582596</v>
      </c>
      <c r="E14" s="15">
        <v>0.4281812962130563</v>
      </c>
      <c r="F14" s="2"/>
    </row>
    <row r="15" spans="1:6" ht="90">
      <c r="A15" s="13">
        <v>6</v>
      </c>
      <c r="B15" s="17" t="s">
        <v>32</v>
      </c>
      <c r="C15" s="17" t="s">
        <v>111</v>
      </c>
      <c r="D15" s="15">
        <f>E15*12*$D$2</f>
        <v>611.6947381213447</v>
      </c>
      <c r="E15" s="21">
        <v>1.5400169640517236</v>
      </c>
      <c r="F15" s="2"/>
    </row>
    <row r="16" spans="1:6" ht="15">
      <c r="A16" s="95" t="s">
        <v>69</v>
      </c>
      <c r="B16" s="95"/>
      <c r="C16" s="95"/>
      <c r="D16" s="26">
        <f>SUM(D17)</f>
        <v>194.47334726494452</v>
      </c>
      <c r="E16" s="26">
        <f>SUM(E17)</f>
        <v>0.48961064266098825</v>
      </c>
      <c r="F16" s="2"/>
    </row>
    <row r="17" spans="1:6" ht="15">
      <c r="A17" s="13">
        <v>7</v>
      </c>
      <c r="B17" s="17" t="s">
        <v>35</v>
      </c>
      <c r="C17" s="17" t="s">
        <v>36</v>
      </c>
      <c r="D17" s="15">
        <f>E17*12*$D$2</f>
        <v>194.47334726494452</v>
      </c>
      <c r="E17" s="27">
        <v>0.48961064266098825</v>
      </c>
      <c r="F17" s="2"/>
    </row>
    <row r="18" spans="1:6" ht="15">
      <c r="A18" s="8"/>
      <c r="B18" s="28" t="s">
        <v>39</v>
      </c>
      <c r="C18" s="28"/>
      <c r="D18" s="29">
        <f>D7+D11+D13+D16</f>
        <v>2114.7660937504224</v>
      </c>
      <c r="E18" s="11">
        <f>E7+E11+E13+E16</f>
        <v>5.324184526058464</v>
      </c>
      <c r="F18" s="4"/>
    </row>
    <row r="19" spans="1:6" ht="15">
      <c r="A19" s="30"/>
      <c r="B19" s="31"/>
      <c r="C19" s="32"/>
      <c r="D19" s="33"/>
      <c r="E19" s="34"/>
      <c r="F19" s="2"/>
    </row>
    <row r="20" spans="1:6" ht="15">
      <c r="A20" s="30"/>
      <c r="B20" s="31"/>
      <c r="C20" s="32"/>
      <c r="D20" s="33"/>
      <c r="E20" s="34"/>
      <c r="F20" s="2"/>
    </row>
    <row r="21" spans="1:6" ht="105">
      <c r="A21" s="10" t="s">
        <v>40</v>
      </c>
      <c r="B21" s="10" t="s">
        <v>41</v>
      </c>
      <c r="C21" s="10" t="s">
        <v>42</v>
      </c>
      <c r="D21" s="10" t="s">
        <v>43</v>
      </c>
      <c r="E21" s="10" t="s">
        <v>44</v>
      </c>
      <c r="F21" s="10" t="s">
        <v>45</v>
      </c>
    </row>
    <row r="22" spans="1:6" ht="15">
      <c r="A22" s="10">
        <v>1</v>
      </c>
      <c r="B22" s="82" t="s">
        <v>116</v>
      </c>
      <c r="C22" s="10" t="s">
        <v>263</v>
      </c>
      <c r="D22" s="88">
        <f>700.54*1.7</f>
        <v>1190.918</v>
      </c>
      <c r="E22" s="37">
        <f>D22/12/$D$2</f>
        <v>2.998282980866062</v>
      </c>
      <c r="F22" s="38">
        <v>1</v>
      </c>
    </row>
    <row r="23" spans="1:6" ht="15">
      <c r="A23" s="10"/>
      <c r="B23" s="60" t="s">
        <v>59</v>
      </c>
      <c r="C23" s="9"/>
      <c r="D23" s="74">
        <f>SUM(D22:D22)</f>
        <v>1190.918</v>
      </c>
      <c r="E23" s="39">
        <f>SUM(E22:E22)</f>
        <v>2.998282980866062</v>
      </c>
      <c r="F23" s="40"/>
    </row>
    <row r="24" spans="1:6" ht="15">
      <c r="A24" s="30"/>
      <c r="B24" s="31"/>
      <c r="C24" s="32"/>
      <c r="D24" s="33"/>
      <c r="E24" s="34"/>
      <c r="F24" s="2"/>
    </row>
    <row r="25" spans="1:6" ht="15">
      <c r="A25" s="30"/>
      <c r="B25" s="31"/>
      <c r="C25" s="32"/>
      <c r="D25" s="33"/>
      <c r="E25" s="34"/>
      <c r="F25" s="2"/>
    </row>
    <row r="26" spans="1:6" ht="15">
      <c r="A26" s="30"/>
      <c r="B26" s="31"/>
      <c r="C26" s="32"/>
      <c r="D26" s="33"/>
      <c r="E26" s="34"/>
      <c r="F26" s="2"/>
    </row>
    <row r="27" spans="1:6" ht="29.25">
      <c r="A27" s="30"/>
      <c r="B27" s="31" t="s">
        <v>47</v>
      </c>
      <c r="C27" s="42">
        <f>D18+D23</f>
        <v>3305.684093750422</v>
      </c>
      <c r="D27" s="42"/>
      <c r="E27" s="42"/>
      <c r="F27" s="41"/>
    </row>
    <row r="28" spans="1:6" ht="15">
      <c r="A28" s="30"/>
      <c r="B28" s="31" t="s">
        <v>48</v>
      </c>
      <c r="C28" s="43">
        <f>E18+E23</f>
        <v>8.322467506924525</v>
      </c>
      <c r="D28" s="41"/>
      <c r="E28" s="41"/>
      <c r="F28" s="41"/>
    </row>
    <row r="29" spans="1:6" ht="15">
      <c r="A29" s="30"/>
      <c r="B29" s="31"/>
      <c r="C29" s="43"/>
      <c r="D29" s="41"/>
      <c r="E29" s="41"/>
      <c r="F29" s="41"/>
    </row>
    <row r="30" spans="1:6" ht="15">
      <c r="A30" s="2"/>
      <c r="B30" s="2"/>
      <c r="C30" s="2"/>
      <c r="D30" s="2"/>
      <c r="E30" s="2"/>
      <c r="F30" s="2"/>
    </row>
    <row r="31" spans="1:6" ht="33" customHeight="1">
      <c r="A31" s="102" t="s">
        <v>49</v>
      </c>
      <c r="B31" s="102"/>
      <c r="C31" s="102"/>
      <c r="D31" s="102"/>
      <c r="E31" s="102"/>
      <c r="F31" s="102"/>
    </row>
    <row r="32" spans="1:6" ht="15">
      <c r="A32" s="1"/>
      <c r="B32" s="1"/>
      <c r="C32" s="1"/>
      <c r="D32" s="2"/>
      <c r="E32" s="2"/>
      <c r="F32" s="2"/>
    </row>
    <row r="33" spans="1:6" ht="71.25">
      <c r="A33" s="7"/>
      <c r="B33" s="8" t="s">
        <v>2</v>
      </c>
      <c r="C33" s="8" t="s">
        <v>3</v>
      </c>
      <c r="D33" s="8" t="s">
        <v>4</v>
      </c>
      <c r="E33" s="8" t="s">
        <v>5</v>
      </c>
      <c r="F33" s="2"/>
    </row>
    <row r="34" spans="1:5" ht="30" customHeight="1">
      <c r="A34" s="103" t="s">
        <v>50</v>
      </c>
      <c r="B34" s="103"/>
      <c r="C34" s="103"/>
      <c r="D34" s="11">
        <f>D35</f>
        <v>5.024580000000001</v>
      </c>
      <c r="E34" s="11">
        <f>E35</f>
        <v>0.012650000000000002</v>
      </c>
    </row>
    <row r="35" spans="1:5" ht="30">
      <c r="A35" s="13">
        <v>1</v>
      </c>
      <c r="B35" s="44" t="s">
        <v>51</v>
      </c>
      <c r="C35" s="44" t="s">
        <v>52</v>
      </c>
      <c r="D35" s="15">
        <f>E35*12*$D$2</f>
        <v>5.024580000000001</v>
      </c>
      <c r="E35" s="45">
        <v>0.012650000000000002</v>
      </c>
    </row>
    <row r="36" spans="1:5" ht="32.25" customHeight="1">
      <c r="A36" s="103" t="s">
        <v>53</v>
      </c>
      <c r="B36" s="103"/>
      <c r="C36" s="103"/>
      <c r="D36" s="11">
        <f>D37+D38</f>
        <v>40.19664000000001</v>
      </c>
      <c r="E36" s="11">
        <f>E37+E38</f>
        <v>0.10120000000000001</v>
      </c>
    </row>
    <row r="37" spans="1:5" ht="28.5" customHeight="1">
      <c r="A37" s="13">
        <v>2</v>
      </c>
      <c r="B37" s="44" t="s">
        <v>54</v>
      </c>
      <c r="C37" s="44" t="s">
        <v>55</v>
      </c>
      <c r="D37" s="15">
        <f>E37*$D$2*12</f>
        <v>10.04916</v>
      </c>
      <c r="E37" s="45">
        <v>0.025300000000000003</v>
      </c>
    </row>
    <row r="38" spans="1:5" ht="15">
      <c r="A38" s="13">
        <v>3</v>
      </c>
      <c r="B38" s="47" t="s">
        <v>57</v>
      </c>
      <c r="C38" s="7" t="s">
        <v>52</v>
      </c>
      <c r="D38" s="15">
        <f>E38*$D$2*12</f>
        <v>30.14748000000001</v>
      </c>
      <c r="E38" s="16">
        <v>0.07590000000000001</v>
      </c>
    </row>
    <row r="39" spans="1:6" ht="15">
      <c r="A39" s="8"/>
      <c r="B39" s="28" t="s">
        <v>39</v>
      </c>
      <c r="C39" s="28"/>
      <c r="D39" s="29">
        <f>D34+D36</f>
        <v>45.22122000000001</v>
      </c>
      <c r="E39" s="11">
        <f>E34+E36</f>
        <v>0.11385</v>
      </c>
      <c r="F39" s="4"/>
    </row>
    <row r="40" spans="1:6" ht="15">
      <c r="A40" s="2"/>
      <c r="B40" s="2"/>
      <c r="C40" s="2"/>
      <c r="D40" s="2"/>
      <c r="E40" s="2"/>
      <c r="F40" s="2"/>
    </row>
    <row r="42" spans="1:6" ht="105">
      <c r="A42" s="10" t="s">
        <v>40</v>
      </c>
      <c r="B42" s="10" t="s">
        <v>41</v>
      </c>
      <c r="C42" s="10" t="s">
        <v>42</v>
      </c>
      <c r="D42" s="10" t="s">
        <v>43</v>
      </c>
      <c r="E42" s="10" t="s">
        <v>44</v>
      </c>
      <c r="F42" s="10" t="s">
        <v>45</v>
      </c>
    </row>
    <row r="43" spans="1:6" ht="15">
      <c r="A43" s="10">
        <v>1</v>
      </c>
      <c r="B43" s="82" t="s">
        <v>116</v>
      </c>
      <c r="C43" s="10" t="s">
        <v>263</v>
      </c>
      <c r="D43" s="88">
        <f>700.54*1.7</f>
        <v>1190.918</v>
      </c>
      <c r="E43" s="37">
        <f>D43/12/$D$2</f>
        <v>2.998282980866062</v>
      </c>
      <c r="F43" s="38">
        <v>1</v>
      </c>
    </row>
    <row r="44" spans="1:6" ht="15">
      <c r="A44" s="10"/>
      <c r="B44" s="60" t="s">
        <v>59</v>
      </c>
      <c r="C44" s="9"/>
      <c r="D44" s="74">
        <f>SUM(D43:D43)</f>
        <v>1190.918</v>
      </c>
      <c r="E44" s="39">
        <f>SUM(E43:E43)</f>
        <v>2.998282980866062</v>
      </c>
      <c r="F44" s="40"/>
    </row>
    <row r="48" spans="2:3" ht="29.25">
      <c r="B48" s="31" t="s">
        <v>220</v>
      </c>
      <c r="C48" s="81">
        <f>C27</f>
        <v>3305.684093750422</v>
      </c>
    </row>
  </sheetData>
  <sheetProtection/>
  <mergeCells count="9">
    <mergeCell ref="A36:C36"/>
    <mergeCell ref="A7:C7"/>
    <mergeCell ref="A11:C11"/>
    <mergeCell ref="A13:C13"/>
    <mergeCell ref="A16:C16"/>
    <mergeCell ref="A1:E1"/>
    <mergeCell ref="A4:E4"/>
    <mergeCell ref="A31:F31"/>
    <mergeCell ref="A34:C34"/>
  </mergeCells>
  <printOptions/>
  <pageMargins left="0.3937007874015748" right="0.31496062992125984" top="0.31496062992125984" bottom="0.31496062992125984" header="0" footer="0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="97" zoomScaleNormal="97" zoomScalePageLayoutView="0" workbookViewId="0" topLeftCell="A43">
      <selection activeCell="E47" sqref="E47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0.625" style="5" customWidth="1"/>
    <col min="5" max="5" width="12.625" style="5" customWidth="1"/>
    <col min="6" max="16384" width="9.125" style="5" customWidth="1"/>
  </cols>
  <sheetData>
    <row r="1" spans="1:6" ht="15">
      <c r="A1" s="102" t="s">
        <v>124</v>
      </c>
      <c r="B1" s="102"/>
      <c r="C1" s="102"/>
      <c r="D1" s="102"/>
      <c r="E1" s="102"/>
      <c r="F1" s="2"/>
    </row>
    <row r="2" spans="1:6" ht="15">
      <c r="A2" s="2"/>
      <c r="B2" s="1" t="s">
        <v>125</v>
      </c>
      <c r="C2" s="3"/>
      <c r="D2" s="53">
        <v>97.1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28.5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85.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7" ht="15">
      <c r="A7" s="97" t="s">
        <v>66</v>
      </c>
      <c r="B7" s="98"/>
      <c r="C7" s="99"/>
      <c r="D7" s="11">
        <f>SUM(D8:D10)</f>
        <v>1289.3361903267275</v>
      </c>
      <c r="E7" s="11">
        <f>SUM(E8:E10)</f>
        <v>1.106536380301002</v>
      </c>
      <c r="F7" s="20"/>
      <c r="G7" s="55"/>
    </row>
    <row r="8" spans="1:7" ht="15.75" customHeight="1">
      <c r="A8" s="13">
        <v>1</v>
      </c>
      <c r="B8" s="7" t="s">
        <v>22</v>
      </c>
      <c r="C8" s="14" t="s">
        <v>23</v>
      </c>
      <c r="D8" s="15">
        <f>E8*$D$2*12</f>
        <v>893.8583992010314</v>
      </c>
      <c r="E8" s="56">
        <v>0.7671287325789834</v>
      </c>
      <c r="F8" s="18"/>
      <c r="G8" s="66"/>
    </row>
    <row r="9" spans="1:7" ht="15.75" customHeight="1">
      <c r="A9" s="13">
        <v>2</v>
      </c>
      <c r="B9" s="7" t="s">
        <v>115</v>
      </c>
      <c r="C9" s="14" t="s">
        <v>23</v>
      </c>
      <c r="D9" s="15">
        <f>E9*$D$2*12</f>
        <v>312.3489600000001</v>
      </c>
      <c r="E9" s="56">
        <v>0.2680646755921731</v>
      </c>
      <c r="F9" s="18"/>
      <c r="G9" s="66"/>
    </row>
    <row r="10" spans="1:7" ht="30">
      <c r="A10" s="13">
        <v>3</v>
      </c>
      <c r="B10" s="17" t="s">
        <v>24</v>
      </c>
      <c r="C10" s="17" t="s">
        <v>25</v>
      </c>
      <c r="D10" s="15">
        <f>E10*$D$2*12</f>
        <v>83.12883112569594</v>
      </c>
      <c r="E10" s="15">
        <v>0.07134297212984547</v>
      </c>
      <c r="F10" s="18"/>
      <c r="G10" s="19"/>
    </row>
    <row r="11" spans="1:7" ht="15">
      <c r="A11" s="97" t="s">
        <v>67</v>
      </c>
      <c r="B11" s="100"/>
      <c r="C11" s="101"/>
      <c r="D11" s="22">
        <f>SUM(D12:D12)</f>
        <v>47.625688968403686</v>
      </c>
      <c r="E11" s="22">
        <f>SUM(E12:E12)</f>
        <v>0.04087340282217962</v>
      </c>
      <c r="F11" s="18"/>
      <c r="G11" s="19"/>
    </row>
    <row r="12" spans="1:6" ht="60">
      <c r="A12" s="13">
        <v>4</v>
      </c>
      <c r="B12" s="17" t="s">
        <v>63</v>
      </c>
      <c r="C12" s="17" t="s">
        <v>20</v>
      </c>
      <c r="D12" s="15">
        <f>E12*12*$D$2</f>
        <v>47.625688968403686</v>
      </c>
      <c r="E12" s="15">
        <v>0.04087340282217962</v>
      </c>
      <c r="F12" s="2"/>
    </row>
    <row r="13" spans="1:7" ht="15">
      <c r="A13" s="95" t="s">
        <v>68</v>
      </c>
      <c r="B13" s="96"/>
      <c r="C13" s="96"/>
      <c r="D13" s="25">
        <f>SUM(D14:D15)</f>
        <v>1899.0331941558907</v>
      </c>
      <c r="E13" s="25">
        <f>SUM(E14:E15)</f>
        <v>1.6297916187400368</v>
      </c>
      <c r="F13" s="2"/>
      <c r="G13" s="57"/>
    </row>
    <row r="14" spans="1:7" ht="75">
      <c r="A14" s="13">
        <v>5</v>
      </c>
      <c r="B14" s="17" t="s">
        <v>64</v>
      </c>
      <c r="C14" s="17" t="s">
        <v>20</v>
      </c>
      <c r="D14" s="15">
        <f>E14*12*$D$2</f>
        <v>164.49631608628056</v>
      </c>
      <c r="E14" s="15">
        <v>0.14117431864596686</v>
      </c>
      <c r="F14" s="2"/>
      <c r="G14" s="67"/>
    </row>
    <row r="15" spans="1:7" ht="90">
      <c r="A15" s="13">
        <v>6</v>
      </c>
      <c r="B15" s="17" t="s">
        <v>32</v>
      </c>
      <c r="C15" s="17" t="s">
        <v>65</v>
      </c>
      <c r="D15" s="15">
        <f>E15*12*$D$2</f>
        <v>1734.53687806961</v>
      </c>
      <c r="E15" s="21">
        <v>1.48861730009407</v>
      </c>
      <c r="F15" s="57"/>
      <c r="G15" s="57"/>
    </row>
    <row r="16" spans="1:6" ht="15">
      <c r="A16" s="95" t="s">
        <v>69</v>
      </c>
      <c r="B16" s="95"/>
      <c r="C16" s="95"/>
      <c r="D16" s="26">
        <f>SUM(D17)</f>
        <v>265.2804000000001</v>
      </c>
      <c r="E16" s="22">
        <f>SUM(E17)</f>
        <v>0.22766941297631316</v>
      </c>
      <c r="F16" s="2"/>
    </row>
    <row r="17" spans="1:7" ht="15">
      <c r="A17" s="13">
        <v>7</v>
      </c>
      <c r="B17" s="17" t="s">
        <v>35</v>
      </c>
      <c r="C17" s="17" t="s">
        <v>36</v>
      </c>
      <c r="D17" s="15">
        <f>E17*12*$D$2</f>
        <v>265.2804000000001</v>
      </c>
      <c r="E17" s="56">
        <v>0.22766941297631316</v>
      </c>
      <c r="F17" s="2"/>
      <c r="G17" s="57"/>
    </row>
    <row r="18" spans="1:7" ht="15">
      <c r="A18" s="95" t="s">
        <v>70</v>
      </c>
      <c r="B18" s="95"/>
      <c r="C18" s="95"/>
      <c r="D18" s="26">
        <f>SUM(D19:D19)</f>
        <v>35.5998663420297</v>
      </c>
      <c r="E18" s="22">
        <f>SUM(E19:E19)</f>
        <v>0.030552580108161434</v>
      </c>
      <c r="F18" s="2"/>
      <c r="G18" s="58"/>
    </row>
    <row r="19" spans="1:7" ht="30">
      <c r="A19" s="13">
        <v>8</v>
      </c>
      <c r="B19" s="17" t="s">
        <v>38</v>
      </c>
      <c r="C19" s="17" t="s">
        <v>25</v>
      </c>
      <c r="D19" s="15">
        <f>E19*12*$D$2</f>
        <v>35.5998663420297</v>
      </c>
      <c r="E19" s="21">
        <v>0.030552580108161434</v>
      </c>
      <c r="F19" s="2"/>
      <c r="G19" s="57"/>
    </row>
    <row r="20" spans="1:7" ht="15">
      <c r="A20" s="8"/>
      <c r="B20" s="28" t="s">
        <v>39</v>
      </c>
      <c r="C20" s="28"/>
      <c r="D20" s="29">
        <f>D7+D11+D13+D16+D18</f>
        <v>3536.875339793052</v>
      </c>
      <c r="E20" s="11">
        <f>E7+E11+E13+E16+E18</f>
        <v>3.035423394947693</v>
      </c>
      <c r="F20" s="4"/>
      <c r="G20" s="57"/>
    </row>
    <row r="21" spans="1:7" ht="6" customHeight="1">
      <c r="A21" s="30"/>
      <c r="B21" s="31"/>
      <c r="C21" s="32"/>
      <c r="D21" s="33"/>
      <c r="E21" s="34"/>
      <c r="F21" s="2"/>
      <c r="G21" s="57"/>
    </row>
    <row r="22" spans="1:7" ht="4.5" customHeight="1">
      <c r="A22" s="30"/>
      <c r="B22" s="31"/>
      <c r="C22" s="32"/>
      <c r="D22" s="33"/>
      <c r="E22" s="34"/>
      <c r="F22" s="2"/>
      <c r="G22" s="57"/>
    </row>
    <row r="23" spans="1:7" ht="105">
      <c r="A23" s="10" t="s">
        <v>40</v>
      </c>
      <c r="B23" s="10" t="s">
        <v>41</v>
      </c>
      <c r="C23" s="10" t="s">
        <v>42</v>
      </c>
      <c r="D23" s="10" t="s">
        <v>43</v>
      </c>
      <c r="E23" s="10" t="s">
        <v>44</v>
      </c>
      <c r="F23" s="10" t="s">
        <v>45</v>
      </c>
      <c r="G23" s="57"/>
    </row>
    <row r="24" spans="1:7" ht="15">
      <c r="A24" s="10">
        <v>1</v>
      </c>
      <c r="B24" s="82" t="s">
        <v>116</v>
      </c>
      <c r="C24" s="10" t="s">
        <v>74</v>
      </c>
      <c r="D24" s="88">
        <f>700.54*5</f>
        <v>3502.7</v>
      </c>
      <c r="E24" s="37">
        <f>D24/12/$D$2</f>
        <v>3.006093374527978</v>
      </c>
      <c r="F24" s="38">
        <v>1</v>
      </c>
      <c r="G24" s="57"/>
    </row>
    <row r="25" spans="1:7" ht="15">
      <c r="A25" s="10"/>
      <c r="B25" s="60" t="s">
        <v>59</v>
      </c>
      <c r="C25" s="9"/>
      <c r="D25" s="74">
        <f>SUM(D24:D24)</f>
        <v>3502.7</v>
      </c>
      <c r="E25" s="62">
        <f>D25/12/$D$2</f>
        <v>3.006093374527978</v>
      </c>
      <c r="F25" s="40"/>
      <c r="G25" s="57"/>
    </row>
    <row r="26" spans="1:7" ht="15">
      <c r="A26" s="30"/>
      <c r="B26" s="31"/>
      <c r="C26" s="32"/>
      <c r="D26" s="33"/>
      <c r="E26" s="34"/>
      <c r="F26" s="2"/>
      <c r="G26" s="57"/>
    </row>
    <row r="27" spans="1:7" ht="6" customHeight="1">
      <c r="A27" s="30"/>
      <c r="B27" s="31"/>
      <c r="C27" s="32"/>
      <c r="D27" s="33"/>
      <c r="E27" s="34"/>
      <c r="F27" s="2"/>
      <c r="G27" s="57"/>
    </row>
    <row r="28" spans="1:6" ht="29.25">
      <c r="A28" s="30"/>
      <c r="B28" s="31" t="s">
        <v>47</v>
      </c>
      <c r="C28" s="42">
        <f>D20+D25</f>
        <v>7039.575339793051</v>
      </c>
      <c r="D28" s="42"/>
      <c r="E28" s="42"/>
      <c r="F28" s="41"/>
    </row>
    <row r="29" spans="1:6" ht="15">
      <c r="A29" s="30"/>
      <c r="B29" s="31" t="s">
        <v>48</v>
      </c>
      <c r="C29" s="43">
        <f>E20+E25</f>
        <v>6.04151676947567</v>
      </c>
      <c r="D29" s="41"/>
      <c r="E29" s="41"/>
      <c r="F29" s="41"/>
    </row>
    <row r="30" spans="1:6" ht="3" customHeight="1">
      <c r="A30" s="30"/>
      <c r="B30" s="31"/>
      <c r="C30" s="43"/>
      <c r="D30" s="41"/>
      <c r="E30" s="41"/>
      <c r="F30" s="41"/>
    </row>
    <row r="31" spans="1:6" ht="15">
      <c r="A31" s="30"/>
      <c r="B31" s="31"/>
      <c r="C31" s="43"/>
      <c r="D31" s="41"/>
      <c r="E31" s="41"/>
      <c r="F31" s="41"/>
    </row>
    <row r="32" spans="1:6" ht="33" customHeight="1">
      <c r="A32" s="102" t="s">
        <v>49</v>
      </c>
      <c r="B32" s="102"/>
      <c r="C32" s="102"/>
      <c r="D32" s="102"/>
      <c r="E32" s="102"/>
      <c r="F32" s="102"/>
    </row>
    <row r="33" spans="1:6" ht="15">
      <c r="A33" s="1"/>
      <c r="B33" s="1"/>
      <c r="C33" s="1"/>
      <c r="D33" s="2"/>
      <c r="E33" s="2"/>
      <c r="F33" s="2"/>
    </row>
    <row r="34" spans="1:6" ht="73.5" customHeight="1">
      <c r="A34" s="7"/>
      <c r="B34" s="8" t="s">
        <v>2</v>
      </c>
      <c r="C34" s="8" t="s">
        <v>3</v>
      </c>
      <c r="D34" s="8" t="s">
        <v>4</v>
      </c>
      <c r="E34" s="8" t="s">
        <v>5</v>
      </c>
      <c r="F34" s="2"/>
    </row>
    <row r="35" spans="1:5" ht="30" customHeight="1">
      <c r="A35" s="103" t="s">
        <v>50</v>
      </c>
      <c r="B35" s="103"/>
      <c r="C35" s="103"/>
      <c r="D35" s="11">
        <f>D36</f>
        <v>14.739780000000001</v>
      </c>
      <c r="E35" s="11">
        <f>E36</f>
        <v>0.012650000000000002</v>
      </c>
    </row>
    <row r="36" spans="1:5" ht="30">
      <c r="A36" s="13">
        <v>1</v>
      </c>
      <c r="B36" s="44" t="s">
        <v>51</v>
      </c>
      <c r="C36" s="44" t="s">
        <v>16</v>
      </c>
      <c r="D36" s="15">
        <f>E36*12*$D$2</f>
        <v>14.739780000000001</v>
      </c>
      <c r="E36" s="45">
        <v>0.012650000000000002</v>
      </c>
    </row>
    <row r="37" spans="1:5" ht="32.25" customHeight="1">
      <c r="A37" s="103" t="s">
        <v>53</v>
      </c>
      <c r="B37" s="103"/>
      <c r="C37" s="103"/>
      <c r="D37" s="11">
        <f>D38+D39</f>
        <v>117.91824</v>
      </c>
      <c r="E37" s="11">
        <f>E38+E39</f>
        <v>0.10120000000000001</v>
      </c>
    </row>
    <row r="38" spans="1:5" ht="28.5" customHeight="1">
      <c r="A38" s="13">
        <v>2</v>
      </c>
      <c r="B38" s="44" t="s">
        <v>54</v>
      </c>
      <c r="C38" s="44" t="s">
        <v>55</v>
      </c>
      <c r="D38" s="15">
        <f>E38*$D$2*12</f>
        <v>29.47956</v>
      </c>
      <c r="E38" s="45">
        <v>0.025300000000000003</v>
      </c>
    </row>
    <row r="39" spans="1:5" ht="15">
      <c r="A39" s="13">
        <v>3</v>
      </c>
      <c r="B39" s="47" t="s">
        <v>57</v>
      </c>
      <c r="C39" s="7" t="s">
        <v>52</v>
      </c>
      <c r="D39" s="15">
        <f>E39*$D$2*12</f>
        <v>88.43868</v>
      </c>
      <c r="E39" s="16">
        <v>0.07590000000000001</v>
      </c>
    </row>
    <row r="40" spans="1:6" ht="15">
      <c r="A40" s="8"/>
      <c r="B40" s="28" t="s">
        <v>39</v>
      </c>
      <c r="C40" s="28"/>
      <c r="D40" s="29">
        <f>D35+D37</f>
        <v>132.65802</v>
      </c>
      <c r="E40" s="11">
        <f>E35+E37</f>
        <v>0.11385</v>
      </c>
      <c r="F40" s="4"/>
    </row>
    <row r="41" spans="1:6" ht="15">
      <c r="A41" s="2"/>
      <c r="B41" s="2"/>
      <c r="C41" s="2"/>
      <c r="D41" s="2"/>
      <c r="E41" s="2"/>
      <c r="F41" s="2"/>
    </row>
    <row r="42" spans="1:6" ht="15">
      <c r="A42" s="2"/>
      <c r="B42" s="2"/>
      <c r="C42" s="2"/>
      <c r="D42" s="2"/>
      <c r="E42" s="2"/>
      <c r="F42" s="2"/>
    </row>
    <row r="43" spans="1:6" ht="105">
      <c r="A43" s="10" t="s">
        <v>40</v>
      </c>
      <c r="B43" s="10" t="s">
        <v>41</v>
      </c>
      <c r="C43" s="10" t="s">
        <v>42</v>
      </c>
      <c r="D43" s="10" t="s">
        <v>43</v>
      </c>
      <c r="E43" s="10" t="s">
        <v>58</v>
      </c>
      <c r="F43" s="10" t="s">
        <v>45</v>
      </c>
    </row>
    <row r="44" spans="1:6" ht="15">
      <c r="A44" s="63">
        <v>1</v>
      </c>
      <c r="B44" s="82" t="s">
        <v>116</v>
      </c>
      <c r="C44" s="10" t="s">
        <v>74</v>
      </c>
      <c r="D44" s="88">
        <f>700.54*5</f>
        <v>3502.7</v>
      </c>
      <c r="E44" s="64">
        <f>D44/12/$D$2</f>
        <v>3.006093374527978</v>
      </c>
      <c r="F44" s="65">
        <v>1</v>
      </c>
    </row>
    <row r="45" spans="1:6" ht="15">
      <c r="A45" s="49"/>
      <c r="B45" s="49" t="s">
        <v>59</v>
      </c>
      <c r="C45" s="49"/>
      <c r="D45" s="50">
        <f>SUM(D44:D44)</f>
        <v>3502.7</v>
      </c>
      <c r="E45" s="51">
        <f>SUM(E44:E44)</f>
        <v>3.006093374527978</v>
      </c>
      <c r="F45" s="49"/>
    </row>
    <row r="49" spans="2:3" ht="29.25">
      <c r="B49" s="31" t="s">
        <v>126</v>
      </c>
      <c r="C49" s="81">
        <f>C28</f>
        <v>7039.575339793051</v>
      </c>
    </row>
  </sheetData>
  <sheetProtection/>
  <mergeCells count="10">
    <mergeCell ref="A1:E1"/>
    <mergeCell ref="A4:E4"/>
    <mergeCell ref="A7:C7"/>
    <mergeCell ref="A11:C11"/>
    <mergeCell ref="A35:C35"/>
    <mergeCell ref="A37:C37"/>
    <mergeCell ref="A13:C13"/>
    <mergeCell ref="A16:C16"/>
    <mergeCell ref="A18:C18"/>
    <mergeCell ref="A32:F32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60"/>
  <sheetViews>
    <sheetView zoomScale="97" zoomScaleNormal="97" zoomScalePageLayoutView="0" workbookViewId="0" topLeftCell="A48">
      <selection activeCell="B58" sqref="B58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221</v>
      </c>
      <c r="B1" s="102"/>
      <c r="C1" s="102"/>
      <c r="D1" s="102"/>
      <c r="E1" s="102"/>
      <c r="F1" s="2"/>
    </row>
    <row r="2" spans="1:6" ht="24" customHeight="1">
      <c r="A2" s="2"/>
      <c r="B2" s="1" t="s">
        <v>222</v>
      </c>
      <c r="C2" s="3"/>
      <c r="D2" s="53">
        <v>254.7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30.75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6" ht="30.75" customHeight="1">
      <c r="A7" s="95" t="s">
        <v>6</v>
      </c>
      <c r="B7" s="96"/>
      <c r="C7" s="96"/>
      <c r="D7" s="11">
        <f>SUM(D8:D12)</f>
        <v>6753.543675160654</v>
      </c>
      <c r="E7" s="11">
        <f>SUM(E8:E12)</f>
        <v>2.2096399931817343</v>
      </c>
      <c r="F7" s="12"/>
    </row>
    <row r="8" spans="1:6" ht="15.75" customHeight="1">
      <c r="A8" s="13">
        <v>1</v>
      </c>
      <c r="B8" s="7" t="s">
        <v>7</v>
      </c>
      <c r="C8" s="14" t="s">
        <v>8</v>
      </c>
      <c r="D8" s="15">
        <f>E8*$D$2*12</f>
        <v>250.4490919775007</v>
      </c>
      <c r="E8" s="16">
        <v>0.08194251144401934</v>
      </c>
      <c r="F8" s="2"/>
    </row>
    <row r="9" spans="1:6" ht="15.75" customHeight="1">
      <c r="A9" s="13">
        <v>2</v>
      </c>
      <c r="B9" s="7" t="s">
        <v>9</v>
      </c>
      <c r="C9" s="14" t="s">
        <v>8</v>
      </c>
      <c r="D9" s="15">
        <f>E9*$D$2*12</f>
        <v>3870.3080859550946</v>
      </c>
      <c r="E9" s="16">
        <v>1.2662963244192824</v>
      </c>
      <c r="F9" s="2"/>
    </row>
    <row r="10" spans="1:6" ht="30">
      <c r="A10" s="13">
        <v>3</v>
      </c>
      <c r="B10" s="7" t="s">
        <v>11</v>
      </c>
      <c r="C10" s="17" t="s">
        <v>12</v>
      </c>
      <c r="D10" s="15">
        <f>E10*$D$2*12</f>
        <v>320.1763959939641</v>
      </c>
      <c r="E10" s="16">
        <v>0.10475605156195658</v>
      </c>
      <c r="F10" s="2"/>
    </row>
    <row r="11" spans="1:6" ht="60">
      <c r="A11" s="13">
        <v>4</v>
      </c>
      <c r="B11" s="14" t="s">
        <v>13</v>
      </c>
      <c r="C11" s="14" t="s">
        <v>14</v>
      </c>
      <c r="D11" s="15">
        <f>E11*$D$2*12</f>
        <v>1707.6074453011422</v>
      </c>
      <c r="E11" s="16">
        <v>0.5586989416637685</v>
      </c>
      <c r="F11" s="2"/>
    </row>
    <row r="12" spans="1:6" ht="15.75" customHeight="1">
      <c r="A12" s="13">
        <v>5</v>
      </c>
      <c r="B12" s="17" t="s">
        <v>57</v>
      </c>
      <c r="C12" s="17" t="s">
        <v>18</v>
      </c>
      <c r="D12" s="15">
        <f>E12*$D$2*12</f>
        <v>605.0026559329515</v>
      </c>
      <c r="E12" s="16">
        <v>0.1979461640927076</v>
      </c>
      <c r="F12" s="2"/>
    </row>
    <row r="13" spans="1:7" ht="15">
      <c r="A13" s="97" t="s">
        <v>62</v>
      </c>
      <c r="B13" s="98"/>
      <c r="C13" s="99"/>
      <c r="D13" s="11">
        <f>SUM(D14:D16)</f>
        <v>3819.386956091863</v>
      </c>
      <c r="E13" s="11">
        <f>SUM(E14:E16)</f>
        <v>1.2496358317274776</v>
      </c>
      <c r="F13" s="20"/>
      <c r="G13" s="19"/>
    </row>
    <row r="14" spans="1:7" ht="15.75" customHeight="1">
      <c r="A14" s="13">
        <v>6</v>
      </c>
      <c r="B14" s="7" t="s">
        <v>22</v>
      </c>
      <c r="C14" s="14" t="s">
        <v>23</v>
      </c>
      <c r="D14" s="15">
        <f>E14*$D$2*12</f>
        <v>3113.3775627555924</v>
      </c>
      <c r="E14" s="21">
        <v>1.0186420503715456</v>
      </c>
      <c r="F14" s="18"/>
      <c r="G14" s="19"/>
    </row>
    <row r="15" spans="1:7" ht="15.75" customHeight="1">
      <c r="A15" s="13">
        <v>7</v>
      </c>
      <c r="B15" s="7" t="s">
        <v>115</v>
      </c>
      <c r="C15" s="14" t="s">
        <v>23</v>
      </c>
      <c r="D15" s="15">
        <f>E15*$D$2*12</f>
        <v>416.4652800000001</v>
      </c>
      <c r="E15" s="56">
        <v>0.13626007067137813</v>
      </c>
      <c r="F15" s="18"/>
      <c r="G15" s="19"/>
    </row>
    <row r="16" spans="1:7" ht="30">
      <c r="A16" s="13">
        <v>8</v>
      </c>
      <c r="B16" s="17" t="s">
        <v>24</v>
      </c>
      <c r="C16" s="17" t="s">
        <v>25</v>
      </c>
      <c r="D16" s="15">
        <f>E16*$D$2*12</f>
        <v>289.54411333627013</v>
      </c>
      <c r="E16" s="15">
        <v>0.09473371068455377</v>
      </c>
      <c r="F16" s="18"/>
      <c r="G16" s="19"/>
    </row>
    <row r="17" spans="1:7" ht="15">
      <c r="A17" s="97" t="s">
        <v>26</v>
      </c>
      <c r="B17" s="100"/>
      <c r="C17" s="101"/>
      <c r="D17" s="22">
        <f>SUM(D18:D20)</f>
        <v>832.472909495828</v>
      </c>
      <c r="E17" s="22">
        <f>SUM(E18:E20)</f>
        <v>0.2723704061954679</v>
      </c>
      <c r="F17" s="18"/>
      <c r="G17" s="19"/>
    </row>
    <row r="18" spans="1:7" ht="15.75" customHeight="1">
      <c r="A18" s="13">
        <v>9</v>
      </c>
      <c r="B18" s="17" t="s">
        <v>27</v>
      </c>
      <c r="C18" s="17" t="s">
        <v>20</v>
      </c>
      <c r="D18" s="15">
        <f>E18*12*$D$2</f>
        <v>264.42573450883</v>
      </c>
      <c r="E18" s="16">
        <v>0.08651542157729028</v>
      </c>
      <c r="F18" s="12"/>
      <c r="G18" s="23"/>
    </row>
    <row r="19" spans="1:6" ht="30">
      <c r="A19" s="13">
        <v>10</v>
      </c>
      <c r="B19" s="17" t="s">
        <v>29</v>
      </c>
      <c r="C19" s="17" t="s">
        <v>20</v>
      </c>
      <c r="D19" s="15">
        <f>E19*12*$D$2</f>
        <v>424.74986177127823</v>
      </c>
      <c r="E19" s="16">
        <v>0.13897063923939218</v>
      </c>
      <c r="F19" s="2"/>
    </row>
    <row r="20" spans="1:6" ht="60">
      <c r="A20" s="13">
        <v>11</v>
      </c>
      <c r="B20" s="17" t="s">
        <v>63</v>
      </c>
      <c r="C20" s="17" t="s">
        <v>20</v>
      </c>
      <c r="D20" s="15">
        <f>E20*12*$D$2</f>
        <v>143.29731321571975</v>
      </c>
      <c r="E20" s="15">
        <v>0.04688434537878543</v>
      </c>
      <c r="F20" s="2"/>
    </row>
    <row r="21" spans="1:6" ht="15">
      <c r="A21" s="95" t="s">
        <v>31</v>
      </c>
      <c r="B21" s="96"/>
      <c r="C21" s="96"/>
      <c r="D21" s="25">
        <f>SUM(D22:D23)</f>
        <v>1074.213027768864</v>
      </c>
      <c r="E21" s="25">
        <f>SUM(E22:E23)</f>
        <v>0.35146349554013356</v>
      </c>
      <c r="F21" s="2"/>
    </row>
    <row r="22" spans="1:6" ht="60">
      <c r="A22" s="13">
        <v>12</v>
      </c>
      <c r="B22" s="17" t="s">
        <v>76</v>
      </c>
      <c r="C22" s="17" t="s">
        <v>20</v>
      </c>
      <c r="D22" s="15">
        <f>E22*12*$D$2</f>
        <v>118.04853632256177</v>
      </c>
      <c r="E22" s="15">
        <v>0.038623392331684915</v>
      </c>
      <c r="F22" s="2"/>
    </row>
    <row r="23" spans="1:6" ht="60">
      <c r="A23" s="13">
        <v>13</v>
      </c>
      <c r="B23" s="17" t="s">
        <v>32</v>
      </c>
      <c r="C23" s="17" t="s">
        <v>60</v>
      </c>
      <c r="D23" s="15">
        <f>E23*12*$D$2</f>
        <v>956.1644914463022</v>
      </c>
      <c r="E23" s="21">
        <v>0.3128401032084486</v>
      </c>
      <c r="F23" s="2"/>
    </row>
    <row r="24" spans="1:6" ht="15">
      <c r="A24" s="95" t="s">
        <v>34</v>
      </c>
      <c r="B24" s="95"/>
      <c r="C24" s="95"/>
      <c r="D24" s="26">
        <f>SUM(D25)</f>
        <v>923.9920393846161</v>
      </c>
      <c r="E24" s="26">
        <f>SUM(E25)</f>
        <v>0.3023138461538464</v>
      </c>
      <c r="F24" s="2"/>
    </row>
    <row r="25" spans="1:6" ht="15">
      <c r="A25" s="13">
        <v>14</v>
      </c>
      <c r="B25" s="17" t="s">
        <v>35</v>
      </c>
      <c r="C25" s="17" t="s">
        <v>36</v>
      </c>
      <c r="D25" s="15">
        <f>E25*12*$D$2</f>
        <v>923.9920393846161</v>
      </c>
      <c r="E25" s="27">
        <v>0.3023138461538464</v>
      </c>
      <c r="F25" s="2"/>
    </row>
    <row r="26" spans="1:6" ht="15">
      <c r="A26" s="95" t="s">
        <v>37</v>
      </c>
      <c r="B26" s="95"/>
      <c r="C26" s="95"/>
      <c r="D26" s="26">
        <f>SUM(D27:D28)</f>
        <v>149.9073986100817</v>
      </c>
      <c r="E26" s="26">
        <f>SUM(E27:E28)</f>
        <v>0.04904704836084338</v>
      </c>
      <c r="F26" s="2"/>
    </row>
    <row r="27" spans="1:6" ht="30">
      <c r="A27" s="13">
        <v>15</v>
      </c>
      <c r="B27" s="17" t="s">
        <v>38</v>
      </c>
      <c r="C27" s="17" t="s">
        <v>25</v>
      </c>
      <c r="D27" s="15">
        <f>E27*12*$D$2</f>
        <v>112.9249586100817</v>
      </c>
      <c r="E27" s="21">
        <v>0.03694704836084338</v>
      </c>
      <c r="F27" s="2"/>
    </row>
    <row r="28" spans="1:6" ht="45">
      <c r="A28" s="13">
        <v>16</v>
      </c>
      <c r="B28" s="17" t="s">
        <v>72</v>
      </c>
      <c r="C28" s="17" t="s">
        <v>73</v>
      </c>
      <c r="D28" s="15">
        <f>E28*12*$D$2</f>
        <v>36.982440000000004</v>
      </c>
      <c r="E28" s="15">
        <v>0.012100000000000001</v>
      </c>
      <c r="F28" s="2"/>
    </row>
    <row r="29" spans="1:6" ht="15">
      <c r="A29" s="8"/>
      <c r="B29" s="28" t="s">
        <v>39</v>
      </c>
      <c r="C29" s="28"/>
      <c r="D29" s="11">
        <f>D7+D13+D17+D21+D24+D26</f>
        <v>13553.516006511907</v>
      </c>
      <c r="E29" s="11">
        <f>E7+E13+E17+E21+E24+E26</f>
        <v>4.434470621159503</v>
      </c>
      <c r="F29" s="4"/>
    </row>
    <row r="30" spans="1:6" ht="15">
      <c r="A30" s="30"/>
      <c r="B30" s="31"/>
      <c r="C30" s="32"/>
      <c r="D30" s="33"/>
      <c r="E30" s="34"/>
      <c r="F30" s="2"/>
    </row>
    <row r="31" spans="1:6" ht="15">
      <c r="A31" s="30"/>
      <c r="B31" s="31"/>
      <c r="C31" s="32"/>
      <c r="D31" s="33"/>
      <c r="E31" s="34"/>
      <c r="F31" s="2"/>
    </row>
    <row r="32" spans="1:6" ht="105">
      <c r="A32" s="10" t="s">
        <v>40</v>
      </c>
      <c r="B32" s="10" t="s">
        <v>41</v>
      </c>
      <c r="C32" s="10" t="s">
        <v>42</v>
      </c>
      <c r="D32" s="10" t="s">
        <v>43</v>
      </c>
      <c r="E32" s="10" t="s">
        <v>44</v>
      </c>
      <c r="F32" s="10" t="s">
        <v>45</v>
      </c>
    </row>
    <row r="33" spans="1:6" ht="15">
      <c r="A33" s="10">
        <v>1</v>
      </c>
      <c r="B33" s="82" t="s">
        <v>116</v>
      </c>
      <c r="C33" s="10" t="s">
        <v>264</v>
      </c>
      <c r="D33" s="88">
        <f>700.54*13.1</f>
        <v>9177.073999999999</v>
      </c>
      <c r="E33" s="37">
        <f>D33/12/$D$2</f>
        <v>3.0025762334772934</v>
      </c>
      <c r="F33" s="38">
        <v>1</v>
      </c>
    </row>
    <row r="34" spans="1:6" ht="15">
      <c r="A34" s="10"/>
      <c r="B34" s="60" t="s">
        <v>59</v>
      </c>
      <c r="C34" s="9"/>
      <c r="D34" s="61">
        <f>SUM(D33:D33)</f>
        <v>9177.073999999999</v>
      </c>
      <c r="E34" s="39">
        <f>SUM(E33:E33)</f>
        <v>3.0025762334772934</v>
      </c>
      <c r="F34" s="40"/>
    </row>
    <row r="35" spans="1:6" ht="15">
      <c r="A35" s="30"/>
      <c r="B35" s="31"/>
      <c r="C35" s="32"/>
      <c r="D35" s="33"/>
      <c r="E35" s="34"/>
      <c r="F35" s="2"/>
    </row>
    <row r="36" spans="1:6" ht="15">
      <c r="A36" s="30"/>
      <c r="B36" s="31"/>
      <c r="C36" s="32"/>
      <c r="D36" s="33"/>
      <c r="E36" s="34"/>
      <c r="F36" s="2"/>
    </row>
    <row r="37" spans="1:6" ht="15">
      <c r="A37" s="30"/>
      <c r="B37" s="31"/>
      <c r="C37" s="32"/>
      <c r="D37" s="33"/>
      <c r="E37" s="34"/>
      <c r="F37" s="2"/>
    </row>
    <row r="38" spans="1:6" ht="29.25">
      <c r="A38" s="30"/>
      <c r="B38" s="31" t="s">
        <v>47</v>
      </c>
      <c r="C38" s="42">
        <f>D29+D34</f>
        <v>22730.590006511906</v>
      </c>
      <c r="D38" s="42"/>
      <c r="E38" s="42"/>
      <c r="F38" s="41"/>
    </row>
    <row r="39" spans="1:6" ht="15">
      <c r="A39" s="30"/>
      <c r="B39" s="31" t="s">
        <v>48</v>
      </c>
      <c r="C39" s="43">
        <f>E29+E34</f>
        <v>7.437046854636796</v>
      </c>
      <c r="D39" s="41"/>
      <c r="E39" s="41"/>
      <c r="F39" s="41"/>
    </row>
    <row r="40" spans="1:6" ht="15">
      <c r="A40" s="30"/>
      <c r="B40" s="31"/>
      <c r="C40" s="43"/>
      <c r="D40" s="41"/>
      <c r="E40" s="41"/>
      <c r="F40" s="41"/>
    </row>
    <row r="41" spans="1:6" ht="15">
      <c r="A41" s="2"/>
      <c r="B41" s="2"/>
      <c r="C41" s="2"/>
      <c r="D41" s="2"/>
      <c r="E41" s="2"/>
      <c r="F41" s="2"/>
    </row>
    <row r="42" spans="1:6" ht="33" customHeight="1">
      <c r="A42" s="102" t="s">
        <v>49</v>
      </c>
      <c r="B42" s="102"/>
      <c r="C42" s="102"/>
      <c r="D42" s="102"/>
      <c r="E42" s="102"/>
      <c r="F42" s="102"/>
    </row>
    <row r="43" spans="1:6" ht="15">
      <c r="A43" s="1"/>
      <c r="B43" s="1"/>
      <c r="C43" s="1"/>
      <c r="D43" s="2"/>
      <c r="E43" s="2"/>
      <c r="F43" s="2"/>
    </row>
    <row r="44" spans="1:6" ht="71.25">
      <c r="A44" s="7"/>
      <c r="B44" s="8" t="s">
        <v>2</v>
      </c>
      <c r="C44" s="8" t="s">
        <v>3</v>
      </c>
      <c r="D44" s="8" t="s">
        <v>4</v>
      </c>
      <c r="E44" s="8" t="s">
        <v>5</v>
      </c>
      <c r="F44" s="2"/>
    </row>
    <row r="45" spans="1:5" ht="30.75" customHeight="1">
      <c r="A45" s="105" t="s">
        <v>50</v>
      </c>
      <c r="B45" s="106"/>
      <c r="C45" s="107"/>
      <c r="D45" s="11">
        <f>D46</f>
        <v>38.66346</v>
      </c>
      <c r="E45" s="11">
        <f>E46</f>
        <v>0.012650000000000002</v>
      </c>
    </row>
    <row r="46" spans="1:5" ht="30">
      <c r="A46" s="13">
        <v>1</v>
      </c>
      <c r="B46" s="44" t="s">
        <v>51</v>
      </c>
      <c r="C46" s="44" t="s">
        <v>52</v>
      </c>
      <c r="D46" s="15">
        <f>E46*12*$D$2</f>
        <v>38.66346</v>
      </c>
      <c r="E46" s="45">
        <v>0.012650000000000002</v>
      </c>
    </row>
    <row r="47" spans="1:5" ht="30" customHeight="1">
      <c r="A47" s="105" t="s">
        <v>53</v>
      </c>
      <c r="B47" s="106"/>
      <c r="C47" s="107"/>
      <c r="D47" s="11">
        <f>D48+D49+D50</f>
        <v>945.4507123169324</v>
      </c>
      <c r="E47" s="11">
        <f>E48+E49+E50</f>
        <v>0.30933474424713137</v>
      </c>
    </row>
    <row r="48" spans="1:5" ht="28.5" customHeight="1">
      <c r="A48" s="13">
        <v>2</v>
      </c>
      <c r="B48" s="44" t="s">
        <v>54</v>
      </c>
      <c r="C48" s="44" t="s">
        <v>55</v>
      </c>
      <c r="D48" s="15">
        <f>E48*$D$2*12</f>
        <v>77.32692</v>
      </c>
      <c r="E48" s="45">
        <v>0.025300000000000003</v>
      </c>
    </row>
    <row r="49" spans="1:5" ht="30">
      <c r="A49" s="13">
        <v>3</v>
      </c>
      <c r="B49" s="46" t="s">
        <v>7</v>
      </c>
      <c r="C49" s="46" t="s">
        <v>56</v>
      </c>
      <c r="D49" s="15">
        <f>E49*$D$2*12</f>
        <v>626.1227299437518</v>
      </c>
      <c r="E49" s="45">
        <v>0.20485627861004835</v>
      </c>
    </row>
    <row r="50" spans="1:5" ht="30">
      <c r="A50" s="13">
        <v>4</v>
      </c>
      <c r="B50" s="47" t="s">
        <v>57</v>
      </c>
      <c r="C50" s="7" t="s">
        <v>80</v>
      </c>
      <c r="D50" s="15">
        <f>E50*$D$2*12</f>
        <v>242.0010623731806</v>
      </c>
      <c r="E50" s="16">
        <v>0.07917846563708304</v>
      </c>
    </row>
    <row r="51" spans="1:6" ht="15">
      <c r="A51" s="8"/>
      <c r="B51" s="28" t="s">
        <v>39</v>
      </c>
      <c r="C51" s="28"/>
      <c r="D51" s="29">
        <f>D45+D47</f>
        <v>984.1141723169324</v>
      </c>
      <c r="E51" s="11">
        <f>E45+E47</f>
        <v>0.32198474424713136</v>
      </c>
      <c r="F51" s="4"/>
    </row>
    <row r="52" spans="1:6" ht="15">
      <c r="A52" s="2"/>
      <c r="B52" s="2"/>
      <c r="C52" s="2"/>
      <c r="D52" s="2"/>
      <c r="E52" s="2"/>
      <c r="F52" s="2"/>
    </row>
    <row r="53" spans="1:6" ht="15">
      <c r="A53" s="35"/>
      <c r="B53" s="35"/>
      <c r="C53" s="35"/>
      <c r="D53" s="35"/>
      <c r="E53" s="35"/>
      <c r="F53" s="36"/>
    </row>
    <row r="54" spans="1:6" ht="105">
      <c r="A54" s="10" t="s">
        <v>40</v>
      </c>
      <c r="B54" s="10" t="s">
        <v>41</v>
      </c>
      <c r="C54" s="10" t="s">
        <v>42</v>
      </c>
      <c r="D54" s="10" t="s">
        <v>43</v>
      </c>
      <c r="E54" s="10" t="s">
        <v>58</v>
      </c>
      <c r="F54" s="10" t="s">
        <v>45</v>
      </c>
    </row>
    <row r="55" spans="1:6" ht="15">
      <c r="A55" s="10">
        <v>1</v>
      </c>
      <c r="B55" s="82" t="s">
        <v>116</v>
      </c>
      <c r="C55" s="10" t="s">
        <v>264</v>
      </c>
      <c r="D55" s="88">
        <f>700.54*13.1</f>
        <v>9177.073999999999</v>
      </c>
      <c r="E55" s="37">
        <f>D55/12/$D$2</f>
        <v>3.0025762334772934</v>
      </c>
      <c r="F55" s="38">
        <v>1</v>
      </c>
    </row>
    <row r="56" spans="1:6" ht="15">
      <c r="A56" s="49"/>
      <c r="B56" s="49" t="s">
        <v>59</v>
      </c>
      <c r="C56" s="49"/>
      <c r="D56" s="50">
        <f>SUM(D55:D55)</f>
        <v>9177.073999999999</v>
      </c>
      <c r="E56" s="51">
        <f>SUM(E55:E55)</f>
        <v>3.0025762334772934</v>
      </c>
      <c r="F56" s="49"/>
    </row>
    <row r="60" spans="2:3" ht="29.25">
      <c r="B60" s="31" t="s">
        <v>223</v>
      </c>
      <c r="C60" s="81">
        <f>C38</f>
        <v>22730.590006511906</v>
      </c>
    </row>
  </sheetData>
  <sheetProtection/>
  <mergeCells count="11">
    <mergeCell ref="A7:C7"/>
    <mergeCell ref="A13:C13"/>
    <mergeCell ref="A4:E4"/>
    <mergeCell ref="A21:C21"/>
    <mergeCell ref="A17:C17"/>
    <mergeCell ref="A1:E1"/>
    <mergeCell ref="A47:C47"/>
    <mergeCell ref="A26:C26"/>
    <mergeCell ref="A24:C24"/>
    <mergeCell ref="A42:F42"/>
    <mergeCell ref="A45:C4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56"/>
  <sheetViews>
    <sheetView zoomScale="97" zoomScaleNormal="97" zoomScalePageLayoutView="0" workbookViewId="0" topLeftCell="A44">
      <selection activeCell="D54" sqref="D54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224</v>
      </c>
      <c r="B1" s="102"/>
      <c r="C1" s="102"/>
      <c r="D1" s="102"/>
      <c r="E1" s="102"/>
      <c r="F1" s="2"/>
    </row>
    <row r="2" spans="1:6" ht="39" customHeight="1">
      <c r="A2" s="2"/>
      <c r="B2" s="1" t="s">
        <v>225</v>
      </c>
      <c r="C2" s="3"/>
      <c r="D2" s="53">
        <v>405.3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30.75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6" ht="30.75" customHeight="1">
      <c r="A7" s="95" t="s">
        <v>6</v>
      </c>
      <c r="B7" s="96"/>
      <c r="C7" s="96"/>
      <c r="D7" s="11">
        <f>SUM(D8:D12)</f>
        <v>11889.590585200265</v>
      </c>
      <c r="E7" s="11">
        <f>SUM(E8:E12)</f>
        <v>2.4446069958878742</v>
      </c>
      <c r="F7" s="12"/>
    </row>
    <row r="8" spans="1:6" ht="15.75" customHeight="1">
      <c r="A8" s="13">
        <v>1</v>
      </c>
      <c r="B8" s="7" t="s">
        <v>7</v>
      </c>
      <c r="C8" s="14" t="s">
        <v>8</v>
      </c>
      <c r="D8" s="15">
        <f>E8*$D$2*12</f>
        <v>1103.483639349229</v>
      </c>
      <c r="E8" s="16">
        <v>0.22688618294046156</v>
      </c>
      <c r="F8" s="2"/>
    </row>
    <row r="9" spans="1:6" ht="15.75" customHeight="1">
      <c r="A9" s="13">
        <v>2</v>
      </c>
      <c r="B9" s="7" t="s">
        <v>9</v>
      </c>
      <c r="C9" s="14" t="s">
        <v>8</v>
      </c>
      <c r="D9" s="15">
        <f>E9*$D$2*12</f>
        <v>337.01865888190713</v>
      </c>
      <c r="E9" s="16">
        <v>0.06929407411832945</v>
      </c>
      <c r="F9" s="2"/>
    </row>
    <row r="10" spans="1:6" ht="30">
      <c r="A10" s="13">
        <v>3</v>
      </c>
      <c r="B10" s="7" t="s">
        <v>11</v>
      </c>
      <c r="C10" s="17" t="s">
        <v>12</v>
      </c>
      <c r="D10" s="15">
        <f>E10*$D$2*12</f>
        <v>1369.5284171780834</v>
      </c>
      <c r="E10" s="15">
        <v>0.2815873873628759</v>
      </c>
      <c r="F10" s="2"/>
    </row>
    <row r="11" spans="1:6" ht="60">
      <c r="A11" s="13">
        <v>4</v>
      </c>
      <c r="B11" s="14" t="s">
        <v>13</v>
      </c>
      <c r="C11" s="14" t="s">
        <v>14</v>
      </c>
      <c r="D11" s="15">
        <f>E11*$D$2*12</f>
        <v>7304.15155828312</v>
      </c>
      <c r="E11" s="15">
        <v>1.5017993992686731</v>
      </c>
      <c r="F11" s="2"/>
    </row>
    <row r="12" spans="1:6" ht="15.75" customHeight="1">
      <c r="A12" s="13">
        <v>5</v>
      </c>
      <c r="B12" s="17" t="s">
        <v>57</v>
      </c>
      <c r="C12" s="17" t="s">
        <v>18</v>
      </c>
      <c r="D12" s="15">
        <f>E12*$D$2*12</f>
        <v>1775.408311507927</v>
      </c>
      <c r="E12" s="16">
        <v>0.36503995219753416</v>
      </c>
      <c r="F12" s="2"/>
    </row>
    <row r="13" spans="1:7" ht="15">
      <c r="A13" s="97" t="s">
        <v>62</v>
      </c>
      <c r="B13" s="98"/>
      <c r="C13" s="99"/>
      <c r="D13" s="11">
        <f>SUM(D14:D16)</f>
        <v>2834.5930767467776</v>
      </c>
      <c r="E13" s="11">
        <f>SUM(E14:E16)</f>
        <v>0.5828178873153173</v>
      </c>
      <c r="F13" s="20"/>
      <c r="G13" s="19"/>
    </row>
    <row r="14" spans="1:7" ht="15.75" customHeight="1">
      <c r="A14" s="13">
        <v>6</v>
      </c>
      <c r="B14" s="7" t="s">
        <v>22</v>
      </c>
      <c r="C14" s="14" t="s">
        <v>23</v>
      </c>
      <c r="D14" s="15">
        <f>E14*$D$2*12</f>
        <v>2307.634141579851</v>
      </c>
      <c r="E14" s="21">
        <v>0.4744703802902893</v>
      </c>
      <c r="F14" s="18"/>
      <c r="G14" s="19"/>
    </row>
    <row r="15" spans="1:7" ht="15.75" customHeight="1">
      <c r="A15" s="13">
        <v>7</v>
      </c>
      <c r="B15" s="7" t="s">
        <v>115</v>
      </c>
      <c r="C15" s="14" t="s">
        <v>23</v>
      </c>
      <c r="D15" s="15">
        <f>E15*$D$2*12</f>
        <v>312.3489600000001</v>
      </c>
      <c r="E15" s="56">
        <v>0.0642217616580311</v>
      </c>
      <c r="F15" s="18"/>
      <c r="G15" s="19"/>
    </row>
    <row r="16" spans="1:7" ht="30">
      <c r="A16" s="13">
        <v>8</v>
      </c>
      <c r="B16" s="17" t="s">
        <v>24</v>
      </c>
      <c r="C16" s="17" t="s">
        <v>25</v>
      </c>
      <c r="D16" s="15">
        <f>E16*$D$2*12</f>
        <v>214.60997516692623</v>
      </c>
      <c r="E16" s="15">
        <v>0.04412574536699692</v>
      </c>
      <c r="F16" s="18"/>
      <c r="G16" s="19"/>
    </row>
    <row r="17" spans="1:7" ht="15">
      <c r="A17" s="97" t="s">
        <v>26</v>
      </c>
      <c r="B17" s="100"/>
      <c r="C17" s="101"/>
      <c r="D17" s="22">
        <f>SUM(D18:D19)</f>
        <v>4044.2465074043075</v>
      </c>
      <c r="E17" s="22">
        <f>SUM(E18:E19)</f>
        <v>0.8315335363525594</v>
      </c>
      <c r="F17" s="18"/>
      <c r="G17" s="19"/>
    </row>
    <row r="18" spans="1:6" ht="30">
      <c r="A18" s="13">
        <v>9</v>
      </c>
      <c r="B18" s="17" t="s">
        <v>29</v>
      </c>
      <c r="C18" s="17" t="s">
        <v>20</v>
      </c>
      <c r="D18" s="15">
        <f>E18*12*$D$2</f>
        <v>446.92734202641003</v>
      </c>
      <c r="E18" s="16">
        <v>0.09189229007862695</v>
      </c>
      <c r="F18" s="2"/>
    </row>
    <row r="19" spans="1:6" ht="90">
      <c r="A19" s="13">
        <v>10</v>
      </c>
      <c r="B19" s="17" t="s">
        <v>101</v>
      </c>
      <c r="C19" s="17" t="s">
        <v>20</v>
      </c>
      <c r="D19" s="15">
        <f>E19*12*$D$2</f>
        <v>3597.3191653778977</v>
      </c>
      <c r="E19" s="15">
        <v>0.7396412462739325</v>
      </c>
      <c r="F19" s="2"/>
    </row>
    <row r="20" spans="1:6" ht="15">
      <c r="A20" s="95" t="s">
        <v>31</v>
      </c>
      <c r="B20" s="96"/>
      <c r="C20" s="96"/>
      <c r="D20" s="25">
        <f>SUM(D21:D22)</f>
        <v>6410.971551407738</v>
      </c>
      <c r="E20" s="25">
        <f>SUM(E21:E22)</f>
        <v>1.3181535388205727</v>
      </c>
      <c r="F20" s="2"/>
    </row>
    <row r="21" spans="1:6" ht="75">
      <c r="A21" s="13">
        <v>11</v>
      </c>
      <c r="B21" s="17" t="s">
        <v>102</v>
      </c>
      <c r="C21" s="17" t="s">
        <v>20</v>
      </c>
      <c r="D21" s="15">
        <f>E21*12*$D$2</f>
        <v>654.5922190265735</v>
      </c>
      <c r="E21" s="15">
        <v>0.13459006066012283</v>
      </c>
      <c r="F21" s="2"/>
    </row>
    <row r="22" spans="1:6" ht="105">
      <c r="A22" s="13">
        <v>12</v>
      </c>
      <c r="B22" s="17" t="s">
        <v>32</v>
      </c>
      <c r="C22" s="17" t="s">
        <v>103</v>
      </c>
      <c r="D22" s="15">
        <f>E22*12*$D$2</f>
        <v>5756.379332381164</v>
      </c>
      <c r="E22" s="21">
        <v>1.1835634781604498</v>
      </c>
      <c r="F22" s="2"/>
    </row>
    <row r="23" spans="1:6" ht="15">
      <c r="A23" s="95" t="s">
        <v>34</v>
      </c>
      <c r="B23" s="95"/>
      <c r="C23" s="95"/>
      <c r="D23" s="26">
        <f>SUM(D24)</f>
        <v>1021.0063558507992</v>
      </c>
      <c r="E23" s="26">
        <f>SUM(E24)</f>
        <v>0.2099281100112672</v>
      </c>
      <c r="F23" s="2"/>
    </row>
    <row r="24" spans="1:6" ht="15">
      <c r="A24" s="13">
        <v>13</v>
      </c>
      <c r="B24" s="17" t="s">
        <v>35</v>
      </c>
      <c r="C24" s="17" t="s">
        <v>36</v>
      </c>
      <c r="D24" s="15">
        <f>E24*12*$D$2</f>
        <v>1021.0063558507992</v>
      </c>
      <c r="E24" s="27">
        <v>0.2099281100112672</v>
      </c>
      <c r="F24" s="2"/>
    </row>
    <row r="25" spans="1:6" ht="15">
      <c r="A25" s="8"/>
      <c r="B25" s="28" t="s">
        <v>39</v>
      </c>
      <c r="C25" s="28"/>
      <c r="D25" s="11">
        <f>D7+D13+D17+D20+D23</f>
        <v>26200.40807660989</v>
      </c>
      <c r="E25" s="11">
        <f>E7+E13+E17+E20+E23</f>
        <v>5.387040068387591</v>
      </c>
      <c r="F25" s="4"/>
    </row>
    <row r="26" spans="1:6" ht="15">
      <c r="A26" s="30"/>
      <c r="B26" s="31"/>
      <c r="C26" s="32"/>
      <c r="D26" s="33"/>
      <c r="E26" s="34"/>
      <c r="F26" s="2"/>
    </row>
    <row r="27" spans="1:6" ht="15">
      <c r="A27" s="35"/>
      <c r="B27" s="35"/>
      <c r="C27" s="35"/>
      <c r="D27" s="35"/>
      <c r="E27" s="35"/>
      <c r="F27" s="36"/>
    </row>
    <row r="28" spans="1:6" ht="105">
      <c r="A28" s="10" t="s">
        <v>40</v>
      </c>
      <c r="B28" s="10" t="s">
        <v>41</v>
      </c>
      <c r="C28" s="10" t="s">
        <v>42</v>
      </c>
      <c r="D28" s="10" t="s">
        <v>43</v>
      </c>
      <c r="E28" s="10" t="s">
        <v>44</v>
      </c>
      <c r="F28" s="10" t="s">
        <v>45</v>
      </c>
    </row>
    <row r="29" spans="1:6" ht="15">
      <c r="A29" s="10">
        <v>1</v>
      </c>
      <c r="B29" s="82" t="s">
        <v>116</v>
      </c>
      <c r="C29" s="10" t="s">
        <v>265</v>
      </c>
      <c r="D29" s="88">
        <f>700.54*20.8</f>
        <v>14571.232</v>
      </c>
      <c r="E29" s="37">
        <f>D29/12/$D$2</f>
        <v>2.995976642816021</v>
      </c>
      <c r="F29" s="38">
        <v>1</v>
      </c>
    </row>
    <row r="30" spans="1:6" ht="15">
      <c r="A30" s="10"/>
      <c r="B30" s="60" t="s">
        <v>59</v>
      </c>
      <c r="C30" s="9"/>
      <c r="D30" s="61">
        <f>SUM(D29:D29)</f>
        <v>14571.232</v>
      </c>
      <c r="E30" s="39">
        <f>SUM(E29:E29)</f>
        <v>2.995976642816021</v>
      </c>
      <c r="F30" s="40"/>
    </row>
    <row r="31" spans="1:6" ht="15">
      <c r="A31" s="30"/>
      <c r="B31" s="31"/>
      <c r="C31" s="41"/>
      <c r="D31" s="41"/>
      <c r="E31" s="41"/>
      <c r="F31" s="41"/>
    </row>
    <row r="32" spans="1:6" ht="15">
      <c r="A32" s="30"/>
      <c r="B32" s="31"/>
      <c r="C32" s="41"/>
      <c r="D32" s="41"/>
      <c r="E32" s="41"/>
      <c r="F32" s="41"/>
    </row>
    <row r="33" spans="1:6" ht="15">
      <c r="A33" s="30"/>
      <c r="B33" s="31"/>
      <c r="C33" s="41"/>
      <c r="D33" s="41"/>
      <c r="E33" s="41"/>
      <c r="F33" s="41"/>
    </row>
    <row r="34" spans="1:6" ht="29.25">
      <c r="A34" s="30"/>
      <c r="B34" s="31" t="s">
        <v>47</v>
      </c>
      <c r="C34" s="42">
        <f>D25+D30</f>
        <v>40771.64007660989</v>
      </c>
      <c r="D34" s="42"/>
      <c r="E34" s="42"/>
      <c r="F34" s="41"/>
    </row>
    <row r="35" spans="1:6" ht="15">
      <c r="A35" s="30"/>
      <c r="B35" s="31" t="s">
        <v>48</v>
      </c>
      <c r="C35" s="43">
        <f>E25+E30</f>
        <v>8.383016711203613</v>
      </c>
      <c r="D35" s="41"/>
      <c r="E35" s="41"/>
      <c r="F35" s="41"/>
    </row>
    <row r="36" spans="1:6" ht="15">
      <c r="A36" s="30"/>
      <c r="B36" s="31"/>
      <c r="C36" s="43"/>
      <c r="D36" s="41"/>
      <c r="E36" s="41"/>
      <c r="F36" s="41"/>
    </row>
    <row r="37" spans="1:6" ht="15">
      <c r="A37" s="2"/>
      <c r="B37" s="2"/>
      <c r="C37" s="2"/>
      <c r="D37" s="2"/>
      <c r="E37" s="2"/>
      <c r="F37" s="2"/>
    </row>
    <row r="38" spans="1:6" ht="33" customHeight="1">
      <c r="A38" s="102" t="s">
        <v>49</v>
      </c>
      <c r="B38" s="102"/>
      <c r="C38" s="102"/>
      <c r="D38" s="102"/>
      <c r="E38" s="102"/>
      <c r="F38" s="102"/>
    </row>
    <row r="39" spans="1:6" ht="15">
      <c r="A39" s="1"/>
      <c r="B39" s="1"/>
      <c r="C39" s="1"/>
      <c r="D39" s="2"/>
      <c r="E39" s="2"/>
      <c r="F39" s="2"/>
    </row>
    <row r="40" spans="1:6" ht="71.25">
      <c r="A40" s="7"/>
      <c r="B40" s="8" t="s">
        <v>2</v>
      </c>
      <c r="C40" s="8" t="s">
        <v>3</v>
      </c>
      <c r="D40" s="8" t="s">
        <v>4</v>
      </c>
      <c r="E40" s="8" t="s">
        <v>5</v>
      </c>
      <c r="F40" s="2"/>
    </row>
    <row r="41" spans="1:5" ht="30.75" customHeight="1">
      <c r="A41" s="103" t="s">
        <v>50</v>
      </c>
      <c r="B41" s="103"/>
      <c r="C41" s="103"/>
      <c r="D41" s="11">
        <f>D42</f>
        <v>61.52454000000001</v>
      </c>
      <c r="E41" s="11">
        <f>E42</f>
        <v>0.012650000000000002</v>
      </c>
    </row>
    <row r="42" spans="1:5" ht="30">
      <c r="A42" s="13">
        <v>1</v>
      </c>
      <c r="B42" s="44" t="s">
        <v>51</v>
      </c>
      <c r="C42" s="44" t="s">
        <v>52</v>
      </c>
      <c r="D42" s="15">
        <f>E42*12*$D$2</f>
        <v>61.52454000000001</v>
      </c>
      <c r="E42" s="45">
        <v>0.012650000000000002</v>
      </c>
    </row>
    <row r="43" spans="1:5" ht="30" customHeight="1">
      <c r="A43" s="103" t="s">
        <v>53</v>
      </c>
      <c r="B43" s="103"/>
      <c r="C43" s="103"/>
      <c r="D43" s="11">
        <f>D44+D45+D46</f>
        <v>3591.9215029762436</v>
      </c>
      <c r="E43" s="11">
        <f>E44+E45+E46</f>
        <v>0.7385314382301675</v>
      </c>
    </row>
    <row r="44" spans="1:5" ht="28.5" customHeight="1">
      <c r="A44" s="13">
        <v>2</v>
      </c>
      <c r="B44" s="44" t="s">
        <v>54</v>
      </c>
      <c r="C44" s="44" t="s">
        <v>55</v>
      </c>
      <c r="D44" s="15">
        <f>E44*$D$2*12</f>
        <v>123.04908000000002</v>
      </c>
      <c r="E44" s="45">
        <v>0.025300000000000003</v>
      </c>
    </row>
    <row r="45" spans="1:5" ht="30">
      <c r="A45" s="13">
        <v>3</v>
      </c>
      <c r="B45" s="46" t="s">
        <v>7</v>
      </c>
      <c r="C45" s="46" t="s">
        <v>56</v>
      </c>
      <c r="D45" s="15">
        <f>E45*$D$2*12</f>
        <v>2758.7090983730723</v>
      </c>
      <c r="E45" s="45">
        <v>0.5672154573511539</v>
      </c>
    </row>
    <row r="46" spans="1:5" ht="30">
      <c r="A46" s="13">
        <v>4</v>
      </c>
      <c r="B46" s="47" t="s">
        <v>57</v>
      </c>
      <c r="C46" s="7" t="s">
        <v>80</v>
      </c>
      <c r="D46" s="15">
        <f>E46*$D$2*12</f>
        <v>710.1633246031708</v>
      </c>
      <c r="E46" s="16">
        <v>0.14601598087901366</v>
      </c>
    </row>
    <row r="47" spans="1:6" ht="15">
      <c r="A47" s="8"/>
      <c r="B47" s="28" t="s">
        <v>39</v>
      </c>
      <c r="C47" s="28"/>
      <c r="D47" s="29">
        <f>D41+D43</f>
        <v>3653.4460429762435</v>
      </c>
      <c r="E47" s="11">
        <f>E41+E43</f>
        <v>0.7511814382301676</v>
      </c>
      <c r="F47" s="4"/>
    </row>
    <row r="48" spans="1:6" ht="15">
      <c r="A48" s="2"/>
      <c r="B48" s="2"/>
      <c r="C48" s="2"/>
      <c r="D48" s="2"/>
      <c r="E48" s="2"/>
      <c r="F48" s="2"/>
    </row>
    <row r="49" spans="1:6" ht="15">
      <c r="A49" s="35"/>
      <c r="B49" s="35"/>
      <c r="C49" s="35"/>
      <c r="D49" s="35"/>
      <c r="E49" s="35"/>
      <c r="F49" s="36"/>
    </row>
    <row r="50" spans="1:6" ht="105">
      <c r="A50" s="10" t="s">
        <v>40</v>
      </c>
      <c r="B50" s="10" t="s">
        <v>41</v>
      </c>
      <c r="C50" s="10" t="s">
        <v>42</v>
      </c>
      <c r="D50" s="10" t="s">
        <v>43</v>
      </c>
      <c r="E50" s="10" t="s">
        <v>58</v>
      </c>
      <c r="F50" s="10" t="s">
        <v>45</v>
      </c>
    </row>
    <row r="51" spans="1:6" ht="15">
      <c r="A51" s="10">
        <v>1</v>
      </c>
      <c r="B51" s="82" t="s">
        <v>116</v>
      </c>
      <c r="C51" s="10" t="s">
        <v>265</v>
      </c>
      <c r="D51" s="88">
        <f>700.54*20.8</f>
        <v>14571.232</v>
      </c>
      <c r="E51" s="37">
        <f>D51/12/$D$2</f>
        <v>2.995976642816021</v>
      </c>
      <c r="F51" s="38">
        <v>1</v>
      </c>
    </row>
    <row r="52" spans="1:6" ht="15">
      <c r="A52" s="49"/>
      <c r="B52" s="49" t="s">
        <v>59</v>
      </c>
      <c r="C52" s="49"/>
      <c r="D52" s="50">
        <f>SUM(D51:D51)</f>
        <v>14571.232</v>
      </c>
      <c r="E52" s="51">
        <f>SUM(E51:E51)</f>
        <v>2.995976642816021</v>
      </c>
      <c r="F52" s="49"/>
    </row>
    <row r="56" spans="2:3" ht="29.25">
      <c r="B56" s="31" t="s">
        <v>226</v>
      </c>
      <c r="C56" s="81">
        <f>C34</f>
        <v>40771.64007660989</v>
      </c>
    </row>
  </sheetData>
  <sheetProtection/>
  <mergeCells count="10">
    <mergeCell ref="A1:E1"/>
    <mergeCell ref="A43:C43"/>
    <mergeCell ref="A23:C23"/>
    <mergeCell ref="A38:F38"/>
    <mergeCell ref="A41:C41"/>
    <mergeCell ref="A7:C7"/>
    <mergeCell ref="A13:C13"/>
    <mergeCell ref="A4:E4"/>
    <mergeCell ref="A20:C20"/>
    <mergeCell ref="A17:C1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146"/>
  <sheetViews>
    <sheetView zoomScale="97" zoomScaleNormal="97" zoomScalePageLayoutView="0" workbookViewId="0" topLeftCell="A139">
      <selection activeCell="D147" sqref="D147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227</v>
      </c>
      <c r="B1" s="102"/>
      <c r="C1" s="102"/>
      <c r="D1" s="102"/>
      <c r="E1" s="102"/>
      <c r="F1" s="2"/>
    </row>
    <row r="2" spans="1:6" ht="39" customHeight="1">
      <c r="A2" s="2"/>
      <c r="B2" s="1" t="s">
        <v>228</v>
      </c>
      <c r="C2" s="3"/>
      <c r="D2" s="53">
        <v>130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30.75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6" ht="15">
      <c r="A7" s="97" t="s">
        <v>66</v>
      </c>
      <c r="B7" s="98"/>
      <c r="C7" s="99"/>
      <c r="D7" s="11">
        <f>SUM(D8:D10)</f>
        <v>2072.148092637725</v>
      </c>
      <c r="E7" s="11">
        <f>SUM(E8:E10)</f>
        <v>1.3283000593831569</v>
      </c>
      <c r="F7" s="20"/>
    </row>
    <row r="8" spans="1:6" ht="15.75" customHeight="1">
      <c r="A8" s="13">
        <v>1</v>
      </c>
      <c r="B8" s="7" t="s">
        <v>22</v>
      </c>
      <c r="C8" s="14" t="s">
        <v>23</v>
      </c>
      <c r="D8" s="15">
        <f>E8*$D$2*12</f>
        <v>1518.9750574658026</v>
      </c>
      <c r="E8" s="21">
        <v>0.973701959913976</v>
      </c>
      <c r="F8" s="18"/>
    </row>
    <row r="9" spans="1:6" ht="15.75" customHeight="1">
      <c r="A9" s="13">
        <v>2</v>
      </c>
      <c r="B9" s="7" t="s">
        <v>115</v>
      </c>
      <c r="C9" s="14" t="s">
        <v>23</v>
      </c>
      <c r="D9" s="15">
        <f>E9*$D$2*12</f>
        <v>416.4652800000001</v>
      </c>
      <c r="E9" s="56">
        <v>0.26696492307692316</v>
      </c>
      <c r="F9" s="18"/>
    </row>
    <row r="10" spans="1:6" ht="30">
      <c r="A10" s="13">
        <v>3</v>
      </c>
      <c r="B10" s="17" t="s">
        <v>24</v>
      </c>
      <c r="C10" s="17" t="s">
        <v>25</v>
      </c>
      <c r="D10" s="15">
        <f>E10*$D$2*12</f>
        <v>136.7077551719222</v>
      </c>
      <c r="E10" s="15">
        <v>0.08763317639225783</v>
      </c>
      <c r="F10" s="18"/>
    </row>
    <row r="11" spans="1:6" ht="15">
      <c r="A11" s="97" t="s">
        <v>67</v>
      </c>
      <c r="B11" s="100"/>
      <c r="C11" s="101"/>
      <c r="D11" s="22">
        <f>SUM(D12:D12)</f>
        <v>174.06447741479735</v>
      </c>
      <c r="E11" s="22">
        <f>SUM(E12:E12)</f>
        <v>0.11157979321461367</v>
      </c>
      <c r="F11" s="18"/>
    </row>
    <row r="12" spans="1:6" ht="60">
      <c r="A12" s="13">
        <v>4</v>
      </c>
      <c r="B12" s="17" t="s">
        <v>63</v>
      </c>
      <c r="C12" s="17" t="s">
        <v>20</v>
      </c>
      <c r="D12" s="15">
        <f>E12*12*$D$2</f>
        <v>174.06447741479735</v>
      </c>
      <c r="E12" s="15">
        <v>0.11157979321461367</v>
      </c>
      <c r="F12" s="2"/>
    </row>
    <row r="13" spans="1:6" ht="15">
      <c r="A13" s="95" t="s">
        <v>68</v>
      </c>
      <c r="B13" s="96"/>
      <c r="C13" s="96"/>
      <c r="D13" s="25">
        <f>SUM(D14:D15)</f>
        <v>1662.5671205393419</v>
      </c>
      <c r="E13" s="25">
        <f>SUM(E14:E15)</f>
        <v>1.0657481541918858</v>
      </c>
      <c r="F13" s="2"/>
    </row>
    <row r="14" spans="1:6" ht="60">
      <c r="A14" s="13">
        <v>5</v>
      </c>
      <c r="B14" s="17" t="s">
        <v>76</v>
      </c>
      <c r="C14" s="17" t="s">
        <v>20</v>
      </c>
      <c r="D14" s="15">
        <f>E14*12*$D$2</f>
        <v>202.62412324695705</v>
      </c>
      <c r="E14" s="15">
        <v>0.12988725849163915</v>
      </c>
      <c r="F14" s="2"/>
    </row>
    <row r="15" spans="1:6" ht="60">
      <c r="A15" s="13">
        <v>6</v>
      </c>
      <c r="B15" s="17" t="s">
        <v>32</v>
      </c>
      <c r="C15" s="17" t="s">
        <v>60</v>
      </c>
      <c r="D15" s="15">
        <f>E15*12*$D$2</f>
        <v>1459.942997292385</v>
      </c>
      <c r="E15" s="21">
        <v>0.9358608957002468</v>
      </c>
      <c r="F15" s="2"/>
    </row>
    <row r="16" spans="1:6" ht="15">
      <c r="A16" s="95" t="s">
        <v>69</v>
      </c>
      <c r="B16" s="95"/>
      <c r="C16" s="95"/>
      <c r="D16" s="26">
        <f>SUM(D17)</f>
        <v>686.1388525517821</v>
      </c>
      <c r="E16" s="26">
        <f>SUM(E17)</f>
        <v>0.43983259778960393</v>
      </c>
      <c r="F16" s="2"/>
    </row>
    <row r="17" spans="1:6" ht="15">
      <c r="A17" s="13">
        <v>7</v>
      </c>
      <c r="B17" s="17" t="s">
        <v>35</v>
      </c>
      <c r="C17" s="17" t="s">
        <v>36</v>
      </c>
      <c r="D17" s="15">
        <f>E17*12*$D$2</f>
        <v>686.1388525517821</v>
      </c>
      <c r="E17" s="27">
        <v>0.43983259778960393</v>
      </c>
      <c r="F17" s="2"/>
    </row>
    <row r="18" spans="1:6" ht="15">
      <c r="A18" s="8"/>
      <c r="B18" s="28" t="s">
        <v>39</v>
      </c>
      <c r="C18" s="28"/>
      <c r="D18" s="11">
        <f>D7+D11+D13+D16</f>
        <v>4594.918543143646</v>
      </c>
      <c r="E18" s="11">
        <f>E7+E11+E13+E16</f>
        <v>2.9454606045792606</v>
      </c>
      <c r="F18" s="4"/>
    </row>
    <row r="19" spans="1:6" ht="15">
      <c r="A19" s="30"/>
      <c r="B19" s="31"/>
      <c r="C19" s="32"/>
      <c r="D19" s="33"/>
      <c r="E19" s="89"/>
      <c r="F19" s="2"/>
    </row>
    <row r="20" spans="1:6" ht="15">
      <c r="A20" s="30"/>
      <c r="B20" s="31"/>
      <c r="C20" s="41"/>
      <c r="D20" s="41"/>
      <c r="E20" s="41"/>
      <c r="F20" s="41"/>
    </row>
    <row r="21" spans="1:6" ht="105">
      <c r="A21" s="10" t="s">
        <v>40</v>
      </c>
      <c r="B21" s="10" t="s">
        <v>41</v>
      </c>
      <c r="C21" s="10" t="s">
        <v>42</v>
      </c>
      <c r="D21" s="10" t="s">
        <v>43</v>
      </c>
      <c r="E21" s="10" t="s">
        <v>44</v>
      </c>
      <c r="F21" s="10" t="s">
        <v>45</v>
      </c>
    </row>
    <row r="22" spans="1:6" ht="15">
      <c r="A22" s="10">
        <v>1</v>
      </c>
      <c r="B22" s="82" t="s">
        <v>116</v>
      </c>
      <c r="C22" s="10" t="s">
        <v>232</v>
      </c>
      <c r="D22" s="88">
        <f>700.54*6.7</f>
        <v>4693.6179999999995</v>
      </c>
      <c r="E22" s="37">
        <f>D22/12/$D$2</f>
        <v>3.0087294871794867</v>
      </c>
      <c r="F22" s="38">
        <v>1</v>
      </c>
    </row>
    <row r="23" spans="1:6" ht="15">
      <c r="A23" s="10"/>
      <c r="B23" s="60" t="s">
        <v>59</v>
      </c>
      <c r="C23" s="9"/>
      <c r="D23" s="74">
        <f>SUM(D22:D22)</f>
        <v>4693.6179999999995</v>
      </c>
      <c r="E23" s="39">
        <f>SUM(E22:E22)</f>
        <v>3.0087294871794867</v>
      </c>
      <c r="F23" s="40"/>
    </row>
    <row r="24" spans="1:6" ht="15">
      <c r="A24" s="30"/>
      <c r="B24" s="31"/>
      <c r="C24" s="41"/>
      <c r="D24" s="41"/>
      <c r="E24" s="41"/>
      <c r="F24" s="41"/>
    </row>
    <row r="25" spans="1:6" ht="15">
      <c r="A25" s="30"/>
      <c r="B25" s="31"/>
      <c r="C25" s="41"/>
      <c r="D25" s="41"/>
      <c r="E25" s="41"/>
      <c r="F25" s="41"/>
    </row>
    <row r="26" spans="1:6" ht="15">
      <c r="A26" s="30"/>
      <c r="B26" s="31"/>
      <c r="C26" s="41"/>
      <c r="D26" s="41"/>
      <c r="E26" s="41"/>
      <c r="F26" s="41"/>
    </row>
    <row r="27" spans="1:6" ht="29.25">
      <c r="A27" s="30"/>
      <c r="B27" s="31" t="s">
        <v>47</v>
      </c>
      <c r="C27" s="42">
        <f>D18+D23</f>
        <v>9288.536543143646</v>
      </c>
      <c r="D27" s="42"/>
      <c r="E27" s="42"/>
      <c r="F27" s="41"/>
    </row>
    <row r="28" spans="1:6" ht="15">
      <c r="A28" s="30"/>
      <c r="B28" s="31" t="s">
        <v>48</v>
      </c>
      <c r="C28" s="43">
        <f>E18+E23</f>
        <v>5.954190091758747</v>
      </c>
      <c r="D28" s="41"/>
      <c r="E28" s="41"/>
      <c r="F28" s="41"/>
    </row>
    <row r="29" spans="1:6" ht="15">
      <c r="A29" s="30"/>
      <c r="B29" s="31"/>
      <c r="C29" s="43"/>
      <c r="D29" s="41"/>
      <c r="E29" s="41"/>
      <c r="F29" s="41"/>
    </row>
    <row r="30" spans="1:6" ht="15">
      <c r="A30" s="30"/>
      <c r="B30" s="31"/>
      <c r="C30" s="43"/>
      <c r="D30" s="41"/>
      <c r="E30" s="41"/>
      <c r="F30" s="41"/>
    </row>
    <row r="31" spans="1:6" ht="15">
      <c r="A31" s="30"/>
      <c r="B31" s="31"/>
      <c r="C31" s="43"/>
      <c r="D31" s="41"/>
      <c r="E31" s="41"/>
      <c r="F31" s="41"/>
    </row>
    <row r="32" spans="1:6" ht="15">
      <c r="A32" s="30"/>
      <c r="B32" s="31"/>
      <c r="C32" s="43"/>
      <c r="D32" s="41"/>
      <c r="E32" s="41"/>
      <c r="F32" s="41"/>
    </row>
    <row r="33" spans="1:6" ht="15">
      <c r="A33" s="2"/>
      <c r="B33" s="2"/>
      <c r="C33" s="2"/>
      <c r="D33" s="2"/>
      <c r="E33" s="2"/>
      <c r="F33" s="2"/>
    </row>
    <row r="34" spans="1:6" ht="33" customHeight="1">
      <c r="A34" s="102" t="s">
        <v>49</v>
      </c>
      <c r="B34" s="102"/>
      <c r="C34" s="102"/>
      <c r="D34" s="102"/>
      <c r="E34" s="102"/>
      <c r="F34" s="102"/>
    </row>
    <row r="35" spans="1:6" ht="15">
      <c r="A35" s="1"/>
      <c r="B35" s="1"/>
      <c r="C35" s="1"/>
      <c r="D35" s="2"/>
      <c r="E35" s="2"/>
      <c r="F35" s="2"/>
    </row>
    <row r="36" spans="1:6" ht="71.25">
      <c r="A36" s="7"/>
      <c r="B36" s="8" t="s">
        <v>2</v>
      </c>
      <c r="C36" s="8" t="s">
        <v>3</v>
      </c>
      <c r="D36" s="8" t="s">
        <v>4</v>
      </c>
      <c r="E36" s="8" t="s">
        <v>5</v>
      </c>
      <c r="F36" s="2"/>
    </row>
    <row r="37" spans="1:5" ht="29.25" customHeight="1">
      <c r="A37" s="103" t="s">
        <v>50</v>
      </c>
      <c r="B37" s="103"/>
      <c r="C37" s="103"/>
      <c r="D37" s="11">
        <f>D38</f>
        <v>19.734</v>
      </c>
      <c r="E37" s="11">
        <f>E38</f>
        <v>0.012650000000000002</v>
      </c>
    </row>
    <row r="38" spans="1:5" ht="30">
      <c r="A38" s="13">
        <v>1</v>
      </c>
      <c r="B38" s="44" t="s">
        <v>51</v>
      </c>
      <c r="C38" s="44" t="s">
        <v>52</v>
      </c>
      <c r="D38" s="15">
        <f>E38*12*$D$2</f>
        <v>19.734</v>
      </c>
      <c r="E38" s="45">
        <v>0.012650000000000002</v>
      </c>
    </row>
    <row r="39" spans="1:5" ht="32.25" customHeight="1">
      <c r="A39" s="103" t="s">
        <v>53</v>
      </c>
      <c r="B39" s="103"/>
      <c r="C39" s="103"/>
      <c r="D39" s="11">
        <f>D40+D41</f>
        <v>157.872</v>
      </c>
      <c r="E39" s="11">
        <f>E40+E41</f>
        <v>0.10120000000000001</v>
      </c>
    </row>
    <row r="40" spans="1:5" ht="45">
      <c r="A40" s="13">
        <v>2</v>
      </c>
      <c r="B40" s="44" t="s">
        <v>54</v>
      </c>
      <c r="C40" s="44" t="s">
        <v>55</v>
      </c>
      <c r="D40" s="15">
        <f>E40*$D$2*12</f>
        <v>39.468</v>
      </c>
      <c r="E40" s="45">
        <v>0.025300000000000003</v>
      </c>
    </row>
    <row r="41" spans="1:6" ht="15">
      <c r="A41" s="13">
        <v>3</v>
      </c>
      <c r="B41" s="47" t="s">
        <v>57</v>
      </c>
      <c r="C41" s="7" t="s">
        <v>52</v>
      </c>
      <c r="D41" s="15">
        <f>E41*$D$2*12</f>
        <v>118.40400000000001</v>
      </c>
      <c r="E41" s="16">
        <v>0.07590000000000001</v>
      </c>
      <c r="F41" s="4"/>
    </row>
    <row r="42" spans="1:6" ht="15">
      <c r="A42" s="8"/>
      <c r="B42" s="28" t="s">
        <v>39</v>
      </c>
      <c r="C42" s="28"/>
      <c r="D42" s="29">
        <f>D37+D39</f>
        <v>177.60600000000002</v>
      </c>
      <c r="E42" s="11">
        <f>E37+E39</f>
        <v>0.11385</v>
      </c>
      <c r="F42" s="4"/>
    </row>
    <row r="43" spans="1:6" ht="15">
      <c r="A43" s="2"/>
      <c r="B43" s="2"/>
      <c r="C43" s="2"/>
      <c r="D43" s="2"/>
      <c r="E43" s="2"/>
      <c r="F43" s="2"/>
    </row>
    <row r="44" spans="1:6" ht="15">
      <c r="A44" s="35"/>
      <c r="B44" s="35"/>
      <c r="C44" s="35"/>
      <c r="D44" s="35"/>
      <c r="E44" s="35"/>
      <c r="F44" s="36"/>
    </row>
    <row r="45" spans="1:6" ht="105">
      <c r="A45" s="10" t="s">
        <v>40</v>
      </c>
      <c r="B45" s="10" t="s">
        <v>41</v>
      </c>
      <c r="C45" s="10" t="s">
        <v>42</v>
      </c>
      <c r="D45" s="10" t="s">
        <v>43</v>
      </c>
      <c r="E45" s="10" t="s">
        <v>58</v>
      </c>
      <c r="F45" s="10" t="s">
        <v>45</v>
      </c>
    </row>
    <row r="46" spans="1:6" ht="15">
      <c r="A46" s="10">
        <v>1</v>
      </c>
      <c r="B46" s="82" t="s">
        <v>116</v>
      </c>
      <c r="C46" s="10" t="s">
        <v>232</v>
      </c>
      <c r="D46" s="88">
        <f>700.54*6.7</f>
        <v>4693.6179999999995</v>
      </c>
      <c r="E46" s="37">
        <f>D46/12/$D$2</f>
        <v>3.0087294871794867</v>
      </c>
      <c r="F46" s="38">
        <v>1</v>
      </c>
    </row>
    <row r="47" spans="1:6" ht="15">
      <c r="A47" s="49"/>
      <c r="B47" s="49" t="s">
        <v>59</v>
      </c>
      <c r="C47" s="49"/>
      <c r="D47" s="50">
        <f>SUM(D46:D46)</f>
        <v>4693.6179999999995</v>
      </c>
      <c r="E47" s="51">
        <f>SUM(E46:E46)</f>
        <v>3.0087294871794867</v>
      </c>
      <c r="F47" s="49"/>
    </row>
    <row r="51" spans="1:5" ht="15">
      <c r="A51" s="2"/>
      <c r="B51" s="1" t="s">
        <v>229</v>
      </c>
      <c r="C51" s="3"/>
      <c r="D51" s="53">
        <v>80.9</v>
      </c>
      <c r="E51" s="4" t="s">
        <v>0</v>
      </c>
    </row>
    <row r="52" spans="1:6" ht="15">
      <c r="A52" s="2"/>
      <c r="B52" s="6"/>
      <c r="C52" s="2"/>
      <c r="D52" s="2"/>
      <c r="E52" s="2"/>
      <c r="F52" s="2"/>
    </row>
    <row r="53" spans="1:6" ht="30.75" customHeight="1">
      <c r="A53" s="102" t="s">
        <v>1</v>
      </c>
      <c r="B53" s="102"/>
      <c r="C53" s="102"/>
      <c r="D53" s="102"/>
      <c r="E53" s="102"/>
      <c r="F53" s="2"/>
    </row>
    <row r="54" spans="1:6" ht="15">
      <c r="A54" s="1"/>
      <c r="B54" s="1"/>
      <c r="C54" s="1"/>
      <c r="D54" s="1"/>
      <c r="E54" s="1"/>
      <c r="F54" s="2"/>
    </row>
    <row r="55" spans="1:6" ht="71.25">
      <c r="A55" s="7"/>
      <c r="B55" s="8" t="s">
        <v>2</v>
      </c>
      <c r="C55" s="8" t="s">
        <v>3</v>
      </c>
      <c r="D55" s="8" t="s">
        <v>4</v>
      </c>
      <c r="E55" s="8" t="s">
        <v>5</v>
      </c>
      <c r="F55" s="2"/>
    </row>
    <row r="56" spans="1:6" ht="15">
      <c r="A56" s="97" t="s">
        <v>66</v>
      </c>
      <c r="B56" s="98"/>
      <c r="C56" s="99"/>
      <c r="D56" s="11">
        <f>SUM(D57:D59)</f>
        <v>723.4047151630459</v>
      </c>
      <c r="E56" s="11">
        <f>SUM(E57:E59)</f>
        <v>0.7451634890431046</v>
      </c>
      <c r="F56" s="20"/>
    </row>
    <row r="57" spans="1:6" ht="15.75" customHeight="1">
      <c r="A57" s="13">
        <v>1</v>
      </c>
      <c r="B57" s="7" t="s">
        <v>22</v>
      </c>
      <c r="C57" s="14" t="s">
        <v>23</v>
      </c>
      <c r="D57" s="15">
        <f>E57*$D$51*12</f>
        <v>472.63493134224393</v>
      </c>
      <c r="E57" s="21">
        <v>0.486850979956988</v>
      </c>
      <c r="F57" s="18"/>
    </row>
    <row r="58" spans="1:6" ht="15.75" customHeight="1">
      <c r="A58" s="13">
        <v>2</v>
      </c>
      <c r="B58" s="7" t="s">
        <v>115</v>
      </c>
      <c r="C58" s="14" t="s">
        <v>23</v>
      </c>
      <c r="D58" s="15">
        <f aca="true" t="shared" si="0" ref="D58:D66">E58*$D$51*12</f>
        <v>208.23264000000006</v>
      </c>
      <c r="E58" s="56">
        <v>0.21449592088998767</v>
      </c>
      <c r="F58" s="18"/>
    </row>
    <row r="59" spans="1:6" ht="30">
      <c r="A59" s="13">
        <v>3</v>
      </c>
      <c r="B59" s="17" t="s">
        <v>24</v>
      </c>
      <c r="C59" s="17" t="s">
        <v>25</v>
      </c>
      <c r="D59" s="15">
        <f t="shared" si="0"/>
        <v>42.53714382080196</v>
      </c>
      <c r="E59" s="15">
        <v>0.043816588196128915</v>
      </c>
      <c r="F59" s="18"/>
    </row>
    <row r="60" spans="1:6" ht="15">
      <c r="A60" s="97" t="s">
        <v>67</v>
      </c>
      <c r="B60" s="100"/>
      <c r="C60" s="101"/>
      <c r="D60" s="22">
        <f>SUM(D61:D61)</f>
        <v>67.40940428574791</v>
      </c>
      <c r="E60" s="22">
        <f>SUM(E61:E61)</f>
        <v>0.06943696362355574</v>
      </c>
      <c r="F60" s="18"/>
    </row>
    <row r="61" spans="1:6" ht="60">
      <c r="A61" s="13">
        <v>4</v>
      </c>
      <c r="B61" s="17" t="s">
        <v>63</v>
      </c>
      <c r="C61" s="17" t="s">
        <v>20</v>
      </c>
      <c r="D61" s="15">
        <f t="shared" si="0"/>
        <v>67.40940428574791</v>
      </c>
      <c r="E61" s="15">
        <v>0.06943696362355574</v>
      </c>
      <c r="F61" s="2"/>
    </row>
    <row r="62" spans="1:6" ht="15">
      <c r="A62" s="95" t="s">
        <v>68</v>
      </c>
      <c r="B62" s="96"/>
      <c r="C62" s="96"/>
      <c r="D62" s="25">
        <f>SUM(D63:D64)</f>
        <v>643.8571548033783</v>
      </c>
      <c r="E62" s="25">
        <f>SUM(E63:E64)</f>
        <v>0.6632232744163353</v>
      </c>
      <c r="F62" s="2"/>
    </row>
    <row r="63" spans="1:6" ht="60">
      <c r="A63" s="13">
        <v>5</v>
      </c>
      <c r="B63" s="17" t="s">
        <v>76</v>
      </c>
      <c r="C63" s="17" t="s">
        <v>20</v>
      </c>
      <c r="D63" s="15">
        <f t="shared" si="0"/>
        <v>78.4696087614152</v>
      </c>
      <c r="E63" s="15">
        <v>0.08082984009210466</v>
      </c>
      <c r="F63" s="2"/>
    </row>
    <row r="64" spans="1:6" ht="60">
      <c r="A64" s="13">
        <v>6</v>
      </c>
      <c r="B64" s="17" t="s">
        <v>32</v>
      </c>
      <c r="C64" s="17" t="s">
        <v>60</v>
      </c>
      <c r="D64" s="15">
        <f t="shared" si="0"/>
        <v>565.3875460419631</v>
      </c>
      <c r="E64" s="21">
        <v>0.5823934343242306</v>
      </c>
      <c r="F64" s="2"/>
    </row>
    <row r="65" spans="1:6" ht="15">
      <c r="A65" s="95" t="s">
        <v>69</v>
      </c>
      <c r="B65" s="95"/>
      <c r="C65" s="95"/>
      <c r="D65" s="26">
        <f>SUM(D66)</f>
        <v>265.7188416313273</v>
      </c>
      <c r="E65" s="26">
        <f>SUM(E66)</f>
        <v>0.2737112089321459</v>
      </c>
      <c r="F65" s="2"/>
    </row>
    <row r="66" spans="1:6" ht="15">
      <c r="A66" s="13">
        <v>7</v>
      </c>
      <c r="B66" s="17" t="s">
        <v>35</v>
      </c>
      <c r="C66" s="17" t="s">
        <v>36</v>
      </c>
      <c r="D66" s="15">
        <f t="shared" si="0"/>
        <v>265.7188416313273</v>
      </c>
      <c r="E66" s="27">
        <v>0.2737112089321459</v>
      </c>
      <c r="F66" s="2"/>
    </row>
    <row r="67" spans="1:6" ht="15">
      <c r="A67" s="8"/>
      <c r="B67" s="28" t="s">
        <v>39</v>
      </c>
      <c r="C67" s="28"/>
      <c r="D67" s="11">
        <f>D56+D60+D62+D65</f>
        <v>1700.3901158834994</v>
      </c>
      <c r="E67" s="11">
        <f>E56+E60+E62+E65</f>
        <v>1.7515349360151415</v>
      </c>
      <c r="F67" s="4"/>
    </row>
    <row r="68" spans="1:6" ht="15">
      <c r="A68" s="30"/>
      <c r="B68" s="31"/>
      <c r="C68" s="32"/>
      <c r="D68" s="33"/>
      <c r="E68" s="34"/>
      <c r="F68" s="2"/>
    </row>
    <row r="69" spans="1:6" ht="15">
      <c r="A69" s="30"/>
      <c r="B69" s="31"/>
      <c r="C69" s="41"/>
      <c r="D69" s="41"/>
      <c r="E69" s="41"/>
      <c r="F69" s="41"/>
    </row>
    <row r="70" spans="1:6" ht="105">
      <c r="A70" s="10" t="s">
        <v>40</v>
      </c>
      <c r="B70" s="10" t="s">
        <v>41</v>
      </c>
      <c r="C70" s="10" t="s">
        <v>42</v>
      </c>
      <c r="D70" s="10" t="s">
        <v>43</v>
      </c>
      <c r="E70" s="10" t="s">
        <v>44</v>
      </c>
      <c r="F70" s="10" t="s">
        <v>45</v>
      </c>
    </row>
    <row r="71" spans="1:6" ht="15">
      <c r="A71" s="10">
        <v>1</v>
      </c>
      <c r="B71" s="82" t="s">
        <v>116</v>
      </c>
      <c r="C71" s="10" t="s">
        <v>233</v>
      </c>
      <c r="D71" s="88">
        <f>700.54*4.2</f>
        <v>2942.268</v>
      </c>
      <c r="E71" s="37">
        <f>D71/12/$D$51</f>
        <v>3.0307663782447465</v>
      </c>
      <c r="F71" s="38">
        <v>1</v>
      </c>
    </row>
    <row r="72" spans="1:6" ht="15">
      <c r="A72" s="10"/>
      <c r="B72" s="60" t="s">
        <v>59</v>
      </c>
      <c r="C72" s="9"/>
      <c r="D72" s="74">
        <f>SUM(D71:D71)</f>
        <v>2942.268</v>
      </c>
      <c r="E72" s="39">
        <f>SUM(E71:E71)</f>
        <v>3.0307663782447465</v>
      </c>
      <c r="F72" s="40"/>
    </row>
    <row r="73" spans="1:6" ht="15">
      <c r="A73" s="30"/>
      <c r="B73" s="31"/>
      <c r="C73" s="41"/>
      <c r="D73" s="41"/>
      <c r="E73" s="41"/>
      <c r="F73" s="41"/>
    </row>
    <row r="74" spans="1:6" ht="15">
      <c r="A74" s="30"/>
      <c r="B74" s="31"/>
      <c r="C74" s="41"/>
      <c r="D74" s="41"/>
      <c r="E74" s="41"/>
      <c r="F74" s="41"/>
    </row>
    <row r="75" spans="1:6" ht="15">
      <c r="A75" s="30"/>
      <c r="B75" s="31"/>
      <c r="C75" s="41"/>
      <c r="D75" s="41"/>
      <c r="E75" s="41"/>
      <c r="F75" s="41"/>
    </row>
    <row r="76" spans="1:6" ht="29.25">
      <c r="A76" s="30"/>
      <c r="B76" s="31" t="s">
        <v>47</v>
      </c>
      <c r="C76" s="42">
        <f>D67+D72</f>
        <v>4642.6581158835</v>
      </c>
      <c r="D76" s="42"/>
      <c r="E76" s="42"/>
      <c r="F76" s="41"/>
    </row>
    <row r="77" spans="1:6" ht="15">
      <c r="A77" s="30"/>
      <c r="B77" s="31" t="s">
        <v>48</v>
      </c>
      <c r="C77" s="43">
        <f>E67+E72</f>
        <v>4.782301314259888</v>
      </c>
      <c r="D77" s="41"/>
      <c r="E77" s="41"/>
      <c r="F77" s="41"/>
    </row>
    <row r="78" spans="1:6" ht="15">
      <c r="A78" s="30"/>
      <c r="B78" s="31"/>
      <c r="C78" s="43"/>
      <c r="D78" s="41"/>
      <c r="E78" s="41"/>
      <c r="F78" s="41"/>
    </row>
    <row r="79" spans="1:6" ht="15">
      <c r="A79" s="2"/>
      <c r="B79" s="2"/>
      <c r="C79" s="2"/>
      <c r="D79" s="2"/>
      <c r="E79" s="2"/>
      <c r="F79" s="2"/>
    </row>
    <row r="80" spans="1:6" ht="33" customHeight="1">
      <c r="A80" s="102" t="s">
        <v>49</v>
      </c>
      <c r="B80" s="102"/>
      <c r="C80" s="102"/>
      <c r="D80" s="102"/>
      <c r="E80" s="102"/>
      <c r="F80" s="102"/>
    </row>
    <row r="81" spans="1:6" ht="15">
      <c r="A81" s="1"/>
      <c r="B81" s="1"/>
      <c r="C81" s="1"/>
      <c r="D81" s="2"/>
      <c r="E81" s="2"/>
      <c r="F81" s="2"/>
    </row>
    <row r="82" spans="1:6" ht="71.25">
      <c r="A82" s="7"/>
      <c r="B82" s="8" t="s">
        <v>2</v>
      </c>
      <c r="C82" s="8" t="s">
        <v>3</v>
      </c>
      <c r="D82" s="8" t="s">
        <v>4</v>
      </c>
      <c r="E82" s="8" t="s">
        <v>5</v>
      </c>
      <c r="F82" s="2"/>
    </row>
    <row r="83" spans="1:6" ht="30" customHeight="1">
      <c r="A83" s="103" t="s">
        <v>50</v>
      </c>
      <c r="B83" s="103"/>
      <c r="C83" s="103"/>
      <c r="D83" s="11">
        <f>D84</f>
        <v>12.280620000000003</v>
      </c>
      <c r="E83" s="11">
        <f>E84</f>
        <v>0.012650000000000002</v>
      </c>
      <c r="F83" s="2"/>
    </row>
    <row r="84" spans="1:5" ht="29.25" customHeight="1">
      <c r="A84" s="13">
        <v>1</v>
      </c>
      <c r="B84" s="44" t="s">
        <v>51</v>
      </c>
      <c r="C84" s="44" t="s">
        <v>52</v>
      </c>
      <c r="D84" s="15">
        <f>E84*$D$51*12</f>
        <v>12.280620000000003</v>
      </c>
      <c r="E84" s="45">
        <v>0.012650000000000002</v>
      </c>
    </row>
    <row r="85" spans="1:5" ht="30" customHeight="1">
      <c r="A85" s="103" t="s">
        <v>53</v>
      </c>
      <c r="B85" s="103"/>
      <c r="C85" s="103"/>
      <c r="D85" s="11">
        <f>D86+D87</f>
        <v>98.24496000000002</v>
      </c>
      <c r="E85" s="11">
        <f>E86+E87</f>
        <v>0.10120000000000001</v>
      </c>
    </row>
    <row r="86" spans="1:5" ht="32.25" customHeight="1">
      <c r="A86" s="13">
        <v>2</v>
      </c>
      <c r="B86" s="44" t="s">
        <v>54</v>
      </c>
      <c r="C86" s="44" t="s">
        <v>55</v>
      </c>
      <c r="D86" s="15">
        <f>E86*$D$51*12</f>
        <v>24.561240000000005</v>
      </c>
      <c r="E86" s="45">
        <v>0.025300000000000003</v>
      </c>
    </row>
    <row r="87" spans="1:5" ht="15">
      <c r="A87" s="13">
        <v>3</v>
      </c>
      <c r="B87" s="47" t="s">
        <v>57</v>
      </c>
      <c r="C87" s="7" t="s">
        <v>52</v>
      </c>
      <c r="D87" s="15">
        <f>E87*$D$51*12</f>
        <v>73.68372000000002</v>
      </c>
      <c r="E87" s="16">
        <v>0.07590000000000001</v>
      </c>
    </row>
    <row r="88" spans="1:6" ht="15">
      <c r="A88" s="8"/>
      <c r="B88" s="28" t="s">
        <v>39</v>
      </c>
      <c r="C88" s="28"/>
      <c r="D88" s="29">
        <f>D83+D85</f>
        <v>110.52558000000002</v>
      </c>
      <c r="E88" s="11">
        <f>E83+E85</f>
        <v>0.11385</v>
      </c>
      <c r="F88" s="4"/>
    </row>
    <row r="89" spans="1:6" ht="15">
      <c r="A89" s="70"/>
      <c r="B89" s="71"/>
      <c r="C89" s="71"/>
      <c r="D89" s="87"/>
      <c r="E89" s="73"/>
      <c r="F89" s="4"/>
    </row>
    <row r="90" spans="1:6" ht="15">
      <c r="A90" s="2"/>
      <c r="B90" s="2"/>
      <c r="C90" s="2"/>
      <c r="D90" s="2"/>
      <c r="E90" s="2"/>
      <c r="F90" s="2"/>
    </row>
    <row r="91" spans="1:6" ht="15">
      <c r="A91" s="35"/>
      <c r="B91" s="35"/>
      <c r="C91" s="35"/>
      <c r="D91" s="35"/>
      <c r="E91" s="35"/>
      <c r="F91" s="36"/>
    </row>
    <row r="92" spans="1:6" ht="105">
      <c r="A92" s="10" t="s">
        <v>40</v>
      </c>
      <c r="B92" s="10" t="s">
        <v>41</v>
      </c>
      <c r="C92" s="10" t="s">
        <v>42</v>
      </c>
      <c r="D92" s="10" t="s">
        <v>43</v>
      </c>
      <c r="E92" s="10" t="s">
        <v>58</v>
      </c>
      <c r="F92" s="10" t="s">
        <v>45</v>
      </c>
    </row>
    <row r="93" spans="1:6" ht="15">
      <c r="A93" s="10">
        <v>1</v>
      </c>
      <c r="B93" s="82" t="s">
        <v>116</v>
      </c>
      <c r="C93" s="10" t="s">
        <v>233</v>
      </c>
      <c r="D93" s="88">
        <f>700.54*4.2</f>
        <v>2942.268</v>
      </c>
      <c r="E93" s="37">
        <f>D93/12/$D$51</f>
        <v>3.0307663782447465</v>
      </c>
      <c r="F93" s="38">
        <v>1</v>
      </c>
    </row>
    <row r="94" spans="1:6" ht="15">
      <c r="A94" s="49"/>
      <c r="B94" s="49" t="s">
        <v>59</v>
      </c>
      <c r="C94" s="49"/>
      <c r="D94" s="50">
        <f>SUM(D93:D93)</f>
        <v>2942.268</v>
      </c>
      <c r="E94" s="51">
        <f>SUM(E93:E93)</f>
        <v>3.0307663782447465</v>
      </c>
      <c r="F94" s="49"/>
    </row>
    <row r="99" spans="1:5" ht="15">
      <c r="A99" s="2"/>
      <c r="B99" s="1" t="s">
        <v>230</v>
      </c>
      <c r="C99" s="3"/>
      <c r="D99" s="53">
        <v>528.2</v>
      </c>
      <c r="E99" s="4" t="s">
        <v>0</v>
      </c>
    </row>
    <row r="101" spans="1:6" ht="30.75" customHeight="1">
      <c r="A101" s="102" t="s">
        <v>1</v>
      </c>
      <c r="B101" s="102"/>
      <c r="C101" s="102"/>
      <c r="D101" s="102"/>
      <c r="E101" s="102"/>
      <c r="F101" s="2"/>
    </row>
    <row r="102" spans="1:6" ht="15">
      <c r="A102" s="1"/>
      <c r="B102" s="1"/>
      <c r="C102" s="1"/>
      <c r="D102" s="1"/>
      <c r="E102" s="1"/>
      <c r="F102" s="2"/>
    </row>
    <row r="103" spans="1:6" ht="71.25">
      <c r="A103" s="7"/>
      <c r="B103" s="8" t="s">
        <v>2</v>
      </c>
      <c r="C103" s="8" t="s">
        <v>3</v>
      </c>
      <c r="D103" s="8" t="s">
        <v>4</v>
      </c>
      <c r="E103" s="8" t="s">
        <v>5</v>
      </c>
      <c r="F103" s="2"/>
    </row>
    <row r="104" spans="1:6" ht="15">
      <c r="A104" s="97" t="s">
        <v>66</v>
      </c>
      <c r="B104" s="98"/>
      <c r="C104" s="99"/>
      <c r="D104" s="11">
        <f>SUM(D105:D107)</f>
        <v>8929.53988495429</v>
      </c>
      <c r="E104" s="11">
        <f>SUM(E105:E107)</f>
        <v>1.4088003100079345</v>
      </c>
      <c r="F104" s="20"/>
    </row>
    <row r="105" spans="1:6" ht="15.75" customHeight="1">
      <c r="A105" s="13">
        <v>1</v>
      </c>
      <c r="B105" s="7" t="s">
        <v>22</v>
      </c>
      <c r="C105" s="14" t="s">
        <v>23</v>
      </c>
      <c r="D105" s="15">
        <f>E105*12*$D$99</f>
        <v>7714.640628398432</v>
      </c>
      <c r="E105" s="21">
        <v>1.21712744989247</v>
      </c>
      <c r="F105" s="18"/>
    </row>
    <row r="106" spans="1:6" ht="15.75" customHeight="1">
      <c r="A106" s="13">
        <v>2</v>
      </c>
      <c r="B106" s="7" t="s">
        <v>115</v>
      </c>
      <c r="C106" s="14" t="s">
        <v>23</v>
      </c>
      <c r="D106" s="15">
        <f>E106*12*$D$99</f>
        <v>520.5816000000002</v>
      </c>
      <c r="E106" s="56">
        <v>0.082131389625142</v>
      </c>
      <c r="F106" s="18"/>
    </row>
    <row r="107" spans="1:6" ht="30">
      <c r="A107" s="13">
        <v>3</v>
      </c>
      <c r="B107" s="17" t="s">
        <v>24</v>
      </c>
      <c r="C107" s="17" t="s">
        <v>25</v>
      </c>
      <c r="D107" s="15">
        <f>E107*12*$D$99</f>
        <v>694.3176565558589</v>
      </c>
      <c r="E107" s="15">
        <v>0.1095414704903223</v>
      </c>
      <c r="F107" s="18"/>
    </row>
    <row r="108" spans="1:6" ht="15">
      <c r="A108" s="97" t="s">
        <v>67</v>
      </c>
      <c r="B108" s="100"/>
      <c r="C108" s="101"/>
      <c r="D108" s="22">
        <f>SUM(D109:D109)</f>
        <v>739.6384693270962</v>
      </c>
      <c r="E108" s="22">
        <f>SUM(E109:E109)</f>
        <v>0.11669166813818885</v>
      </c>
      <c r="F108" s="18"/>
    </row>
    <row r="109" spans="1:6" ht="60">
      <c r="A109" s="13">
        <v>4</v>
      </c>
      <c r="B109" s="17" t="s">
        <v>63</v>
      </c>
      <c r="C109" s="17" t="s">
        <v>20</v>
      </c>
      <c r="D109" s="15">
        <f>E109*12*$D$99</f>
        <v>739.6384693270962</v>
      </c>
      <c r="E109" s="15">
        <v>0.11669166813818885</v>
      </c>
      <c r="F109" s="2"/>
    </row>
    <row r="110" spans="1:6" ht="15">
      <c r="A110" s="95" t="s">
        <v>68</v>
      </c>
      <c r="B110" s="96"/>
      <c r="C110" s="96"/>
      <c r="D110" s="25">
        <f>SUM(D111:D112)</f>
        <v>7064.615471535261</v>
      </c>
      <c r="E110" s="25">
        <f>SUM(E111:E112)</f>
        <v>1.114573941615433</v>
      </c>
      <c r="F110" s="2"/>
    </row>
    <row r="111" spans="1:6" ht="60">
      <c r="A111" s="13">
        <v>5</v>
      </c>
      <c r="B111" s="17" t="s">
        <v>76</v>
      </c>
      <c r="C111" s="17" t="s">
        <v>20</v>
      </c>
      <c r="D111" s="15">
        <f>E111*12*$D$99</f>
        <v>860.9947221453227</v>
      </c>
      <c r="E111" s="15">
        <v>0.13583786478375026</v>
      </c>
      <c r="F111" s="2"/>
    </row>
    <row r="112" spans="1:6" ht="60">
      <c r="A112" s="13">
        <v>6</v>
      </c>
      <c r="B112" s="17" t="s">
        <v>32</v>
      </c>
      <c r="C112" s="17" t="s">
        <v>60</v>
      </c>
      <c r="D112" s="15">
        <f>E112*12*$D$99</f>
        <v>6203.620749389938</v>
      </c>
      <c r="E112" s="21">
        <v>0.9787360768316827</v>
      </c>
      <c r="F112" s="2"/>
    </row>
    <row r="113" spans="1:6" ht="15">
      <c r="A113" s="95" t="s">
        <v>69</v>
      </c>
      <c r="B113" s="95"/>
      <c r="C113" s="95"/>
      <c r="D113" s="26">
        <f>SUM(D114)</f>
        <v>2915.5557652230555</v>
      </c>
      <c r="E113" s="26">
        <f>SUM(E114)</f>
        <v>0.45998292395920976</v>
      </c>
      <c r="F113" s="2"/>
    </row>
    <row r="114" spans="1:6" ht="15">
      <c r="A114" s="13">
        <v>7</v>
      </c>
      <c r="B114" s="17" t="s">
        <v>35</v>
      </c>
      <c r="C114" s="17" t="s">
        <v>36</v>
      </c>
      <c r="D114" s="15">
        <f>E114*12*$D$99</f>
        <v>2915.5557652230555</v>
      </c>
      <c r="E114" s="27">
        <v>0.45998292395920976</v>
      </c>
      <c r="F114" s="2"/>
    </row>
    <row r="115" spans="1:6" ht="15">
      <c r="A115" s="8"/>
      <c r="B115" s="28" t="s">
        <v>39</v>
      </c>
      <c r="C115" s="28"/>
      <c r="D115" s="29">
        <f>D104+D108+D110+D113</f>
        <v>19649.349591039703</v>
      </c>
      <c r="E115" s="11">
        <f>E104+E108+E110+E113</f>
        <v>3.1000488437207663</v>
      </c>
      <c r="F115" s="4"/>
    </row>
    <row r="116" spans="1:6" ht="15">
      <c r="A116" s="30"/>
      <c r="B116" s="31"/>
      <c r="C116" s="32"/>
      <c r="D116" s="33"/>
      <c r="E116" s="34"/>
      <c r="F116" s="2"/>
    </row>
    <row r="117" spans="1:6" ht="15">
      <c r="A117" s="30"/>
      <c r="B117" s="31"/>
      <c r="C117" s="41"/>
      <c r="D117" s="41"/>
      <c r="E117" s="41"/>
      <c r="F117" s="41"/>
    </row>
    <row r="118" spans="1:6" ht="105">
      <c r="A118" s="10" t="s">
        <v>40</v>
      </c>
      <c r="B118" s="10" t="s">
        <v>41</v>
      </c>
      <c r="C118" s="10" t="s">
        <v>42</v>
      </c>
      <c r="D118" s="10" t="s">
        <v>43</v>
      </c>
      <c r="E118" s="10" t="s">
        <v>44</v>
      </c>
      <c r="F118" s="10" t="s">
        <v>45</v>
      </c>
    </row>
    <row r="119" spans="1:6" ht="15">
      <c r="A119" s="10">
        <v>1</v>
      </c>
      <c r="B119" s="82" t="s">
        <v>116</v>
      </c>
      <c r="C119" s="10" t="s">
        <v>234</v>
      </c>
      <c r="D119" s="90">
        <f>700.54*27.1</f>
        <v>18984.634</v>
      </c>
      <c r="E119" s="37">
        <f>D119/12/$D$99</f>
        <v>2.995177647355799</v>
      </c>
      <c r="F119" s="38">
        <v>1</v>
      </c>
    </row>
    <row r="120" spans="1:6" ht="15">
      <c r="A120" s="10"/>
      <c r="B120" s="60" t="s">
        <v>59</v>
      </c>
      <c r="C120" s="9"/>
      <c r="D120" s="74">
        <f>SUM(D119:D119)</f>
        <v>18984.634</v>
      </c>
      <c r="E120" s="39">
        <f>SUM(E119:E119)</f>
        <v>2.995177647355799</v>
      </c>
      <c r="F120" s="40"/>
    </row>
    <row r="121" spans="1:6" ht="15">
      <c r="A121" s="30"/>
      <c r="B121" s="31"/>
      <c r="C121" s="41"/>
      <c r="D121" s="41"/>
      <c r="E121" s="41"/>
      <c r="F121" s="41"/>
    </row>
    <row r="122" spans="1:6" ht="15">
      <c r="A122" s="30"/>
      <c r="B122" s="31"/>
      <c r="C122" s="41"/>
      <c r="D122" s="41"/>
      <c r="E122" s="41"/>
      <c r="F122" s="41"/>
    </row>
    <row r="123" spans="1:6" ht="15">
      <c r="A123" s="30"/>
      <c r="B123" s="31"/>
      <c r="C123" s="41"/>
      <c r="D123" s="41"/>
      <c r="E123" s="41"/>
      <c r="F123" s="41"/>
    </row>
    <row r="124" spans="1:6" ht="29.25">
      <c r="A124" s="30"/>
      <c r="B124" s="31" t="s">
        <v>47</v>
      </c>
      <c r="C124" s="42">
        <f>D115+D120</f>
        <v>38633.9835910397</v>
      </c>
      <c r="D124" s="42"/>
      <c r="E124" s="42"/>
      <c r="F124" s="41"/>
    </row>
    <row r="125" spans="1:6" ht="15">
      <c r="A125" s="30"/>
      <c r="B125" s="31" t="s">
        <v>48</v>
      </c>
      <c r="C125" s="43">
        <f>E115+E120</f>
        <v>6.0952264910765654</v>
      </c>
      <c r="D125" s="41"/>
      <c r="E125" s="41"/>
      <c r="F125" s="41"/>
    </row>
    <row r="126" spans="1:6" ht="15">
      <c r="A126" s="30"/>
      <c r="B126" s="31"/>
      <c r="C126" s="43"/>
      <c r="D126" s="41"/>
      <c r="E126" s="41"/>
      <c r="F126" s="41"/>
    </row>
    <row r="127" spans="1:6" ht="15">
      <c r="A127" s="2"/>
      <c r="B127" s="2"/>
      <c r="C127" s="2"/>
      <c r="D127" s="2"/>
      <c r="E127" s="2"/>
      <c r="F127" s="2"/>
    </row>
    <row r="128" spans="1:6" ht="33" customHeight="1">
      <c r="A128" s="102" t="s">
        <v>49</v>
      </c>
      <c r="B128" s="102"/>
      <c r="C128" s="102"/>
      <c r="D128" s="102"/>
      <c r="E128" s="102"/>
      <c r="F128" s="102"/>
    </row>
    <row r="129" spans="1:6" ht="15">
      <c r="A129" s="1"/>
      <c r="B129" s="1"/>
      <c r="C129" s="1"/>
      <c r="D129" s="2"/>
      <c r="E129" s="2"/>
      <c r="F129" s="2"/>
    </row>
    <row r="130" spans="1:6" ht="71.25">
      <c r="A130" s="7"/>
      <c r="B130" s="8" t="s">
        <v>2</v>
      </c>
      <c r="C130" s="8" t="s">
        <v>3</v>
      </c>
      <c r="D130" s="8" t="s">
        <v>4</v>
      </c>
      <c r="E130" s="8" t="s">
        <v>5</v>
      </c>
      <c r="F130" s="2"/>
    </row>
    <row r="131" spans="1:5" ht="29.25" customHeight="1">
      <c r="A131" s="103" t="s">
        <v>50</v>
      </c>
      <c r="B131" s="103"/>
      <c r="C131" s="103"/>
      <c r="D131" s="11">
        <f>D132</f>
        <v>80.18076000000002</v>
      </c>
      <c r="E131" s="11">
        <f>E132</f>
        <v>0.012650000000000002</v>
      </c>
    </row>
    <row r="132" spans="1:5" ht="30">
      <c r="A132" s="13">
        <v>1</v>
      </c>
      <c r="B132" s="44" t="s">
        <v>51</v>
      </c>
      <c r="C132" s="44" t="s">
        <v>52</v>
      </c>
      <c r="D132" s="15">
        <f>E132*$D$99*12</f>
        <v>80.18076000000002</v>
      </c>
      <c r="E132" s="45">
        <v>0.012650000000000002</v>
      </c>
    </row>
    <row r="133" spans="1:5" ht="32.25" customHeight="1">
      <c r="A133" s="103" t="s">
        <v>53</v>
      </c>
      <c r="B133" s="103"/>
      <c r="C133" s="103"/>
      <c r="D133" s="11">
        <f>D134+D135</f>
        <v>641.4460800000002</v>
      </c>
      <c r="E133" s="11">
        <f>E134+E135</f>
        <v>0.10120000000000001</v>
      </c>
    </row>
    <row r="134" spans="1:5" ht="45">
      <c r="A134" s="13">
        <v>2</v>
      </c>
      <c r="B134" s="44" t="s">
        <v>54</v>
      </c>
      <c r="C134" s="44" t="s">
        <v>55</v>
      </c>
      <c r="D134" s="15">
        <f>E134*$D$99*12</f>
        <v>160.36152000000004</v>
      </c>
      <c r="E134" s="45">
        <v>0.025300000000000003</v>
      </c>
    </row>
    <row r="135" spans="1:6" ht="15">
      <c r="A135" s="13">
        <v>3</v>
      </c>
      <c r="B135" s="47" t="s">
        <v>57</v>
      </c>
      <c r="C135" s="7" t="s">
        <v>52</v>
      </c>
      <c r="D135" s="15">
        <f>E135*$D$99*12</f>
        <v>481.0845600000001</v>
      </c>
      <c r="E135" s="16">
        <v>0.07590000000000001</v>
      </c>
      <c r="F135" s="4"/>
    </row>
    <row r="136" spans="1:6" ht="24.75" customHeight="1">
      <c r="A136" s="8"/>
      <c r="B136" s="28" t="s">
        <v>39</v>
      </c>
      <c r="C136" s="28"/>
      <c r="D136" s="29">
        <f>D131+D133</f>
        <v>721.6268400000001</v>
      </c>
      <c r="E136" s="11">
        <f>E131+E133</f>
        <v>0.11385</v>
      </c>
      <c r="F136" s="2"/>
    </row>
    <row r="137" spans="1:6" ht="15">
      <c r="A137" s="31"/>
      <c r="B137" s="31"/>
      <c r="C137" s="31"/>
      <c r="D137" s="31"/>
      <c r="E137" s="31"/>
      <c r="F137" s="30"/>
    </row>
    <row r="138" spans="1:6" ht="15">
      <c r="A138" s="35"/>
      <c r="B138" s="35"/>
      <c r="C138" s="35"/>
      <c r="D138" s="35"/>
      <c r="E138" s="35"/>
      <c r="F138" s="36"/>
    </row>
    <row r="139" spans="1:6" ht="105">
      <c r="A139" s="63" t="s">
        <v>40</v>
      </c>
      <c r="B139" s="63" t="s">
        <v>41</v>
      </c>
      <c r="C139" s="63" t="s">
        <v>42</v>
      </c>
      <c r="D139" s="63" t="s">
        <v>43</v>
      </c>
      <c r="E139" s="63" t="s">
        <v>58</v>
      </c>
      <c r="F139" s="63" t="s">
        <v>45</v>
      </c>
    </row>
    <row r="140" spans="1:6" ht="15">
      <c r="A140" s="10">
        <v>1</v>
      </c>
      <c r="B140" s="82" t="s">
        <v>116</v>
      </c>
      <c r="C140" s="10" t="s">
        <v>234</v>
      </c>
      <c r="D140" s="90">
        <f>700.54*27.1</f>
        <v>18984.634</v>
      </c>
      <c r="E140" s="37">
        <f>D140/12/$D$99</f>
        <v>2.995177647355799</v>
      </c>
      <c r="F140" s="38">
        <v>1</v>
      </c>
    </row>
    <row r="141" spans="1:6" ht="15">
      <c r="A141" s="49"/>
      <c r="B141" s="49" t="s">
        <v>59</v>
      </c>
      <c r="C141" s="49"/>
      <c r="D141" s="50">
        <f>SUM(D140:D140)</f>
        <v>18984.634</v>
      </c>
      <c r="E141" s="51">
        <f>SUM(E140:E140)</f>
        <v>2.995177647355799</v>
      </c>
      <c r="F141" s="49"/>
    </row>
    <row r="146" spans="2:3" ht="29.25">
      <c r="B146" s="31" t="s">
        <v>231</v>
      </c>
      <c r="C146" s="81">
        <f>C27+C76+C124</f>
        <v>52565.17825006685</v>
      </c>
    </row>
  </sheetData>
  <sheetProtection/>
  <mergeCells count="25">
    <mergeCell ref="A85:C85"/>
    <mergeCell ref="A1:E1"/>
    <mergeCell ref="A39:C39"/>
    <mergeCell ref="A16:C16"/>
    <mergeCell ref="A34:F34"/>
    <mergeCell ref="A37:C37"/>
    <mergeCell ref="A4:E4"/>
    <mergeCell ref="A7:C7"/>
    <mergeCell ref="A11:C11"/>
    <mergeCell ref="A53:E53"/>
    <mergeCell ref="A56:C56"/>
    <mergeCell ref="A60:C60"/>
    <mergeCell ref="A62:C62"/>
    <mergeCell ref="A65:C65"/>
    <mergeCell ref="A13:C13"/>
    <mergeCell ref="A80:F80"/>
    <mergeCell ref="A101:E101"/>
    <mergeCell ref="A104:C104"/>
    <mergeCell ref="A108:C108"/>
    <mergeCell ref="A110:C110"/>
    <mergeCell ref="A133:C133"/>
    <mergeCell ref="A113:C113"/>
    <mergeCell ref="A128:F128"/>
    <mergeCell ref="A131:C131"/>
    <mergeCell ref="A83:C83"/>
  </mergeCells>
  <printOptions/>
  <pageMargins left="0.3937007874015748" right="0.31496062992125984" top="0.31496062992125984" bottom="0.31496062992125984" header="0" footer="0"/>
  <pageSetup horizontalDpi="600" verticalDpi="600" orientation="portrait" paperSize="9" scale="9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97" zoomScaleNormal="97" zoomScalePageLayoutView="0" workbookViewId="0" topLeftCell="A34">
      <selection activeCell="E44" sqref="E44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236</v>
      </c>
      <c r="B1" s="102"/>
      <c r="C1" s="102"/>
      <c r="D1" s="102"/>
      <c r="E1" s="102"/>
      <c r="F1" s="2"/>
    </row>
    <row r="2" spans="1:6" ht="15">
      <c r="A2" s="2"/>
      <c r="B2" s="1" t="s">
        <v>237</v>
      </c>
      <c r="C2" s="3"/>
      <c r="D2" s="53">
        <v>479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30.75" customHeight="1">
      <c r="A4" s="102" t="s">
        <v>1</v>
      </c>
      <c r="B4" s="102"/>
      <c r="C4" s="102"/>
      <c r="D4" s="102"/>
      <c r="E4" s="102"/>
      <c r="F4" s="2"/>
    </row>
    <row r="5" spans="1:6" ht="9" customHeight="1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6" ht="30.75" customHeight="1">
      <c r="A7" s="95" t="s">
        <v>6</v>
      </c>
      <c r="B7" s="96"/>
      <c r="C7" s="96"/>
      <c r="D7" s="11">
        <f>SUM(D8:D12)</f>
        <v>12505.564218729889</v>
      </c>
      <c r="E7" s="11">
        <f>SUM(E8:E12)</f>
        <v>2.1756374771624722</v>
      </c>
      <c r="F7" s="12"/>
    </row>
    <row r="8" spans="1:6" ht="15.75" customHeight="1">
      <c r="A8" s="13">
        <v>1</v>
      </c>
      <c r="B8" s="7" t="s">
        <v>7</v>
      </c>
      <c r="C8" s="14" t="s">
        <v>8</v>
      </c>
      <c r="D8" s="15">
        <f>E8*$D$2*12</f>
        <v>1836.4954061458457</v>
      </c>
      <c r="E8" s="16">
        <v>0.31950163642064117</v>
      </c>
      <c r="F8" s="2"/>
    </row>
    <row r="9" spans="1:6" ht="15.75" customHeight="1">
      <c r="A9" s="13">
        <v>2</v>
      </c>
      <c r="B9" s="7" t="s">
        <v>9</v>
      </c>
      <c r="C9" s="14" t="s">
        <v>8</v>
      </c>
      <c r="D9" s="15">
        <f>E9*$D$2*12</f>
        <v>834.3805081134979</v>
      </c>
      <c r="E9" s="16">
        <v>0.14516014406985</v>
      </c>
      <c r="F9" s="2"/>
    </row>
    <row r="10" spans="1:6" ht="30">
      <c r="A10" s="13">
        <v>3</v>
      </c>
      <c r="B10" s="7" t="s">
        <v>11</v>
      </c>
      <c r="C10" s="17" t="s">
        <v>12</v>
      </c>
      <c r="D10" s="15">
        <f>E10*$D$2*12</f>
        <v>2279.2659148231887</v>
      </c>
      <c r="E10" s="15">
        <v>0.3965319963157948</v>
      </c>
      <c r="F10" s="2"/>
    </row>
    <row r="11" spans="1:6" ht="60">
      <c r="A11" s="13">
        <v>4</v>
      </c>
      <c r="B11" s="14" t="s">
        <v>13</v>
      </c>
      <c r="C11" s="14" t="s">
        <v>14</v>
      </c>
      <c r="D11" s="15">
        <f>E11*$D$2*12</f>
        <v>6078.042439528508</v>
      </c>
      <c r="E11" s="15">
        <v>1.0574186568421204</v>
      </c>
      <c r="F11" s="2"/>
    </row>
    <row r="12" spans="1:6" ht="15.75" customHeight="1">
      <c r="A12" s="13">
        <v>5</v>
      </c>
      <c r="B12" s="17" t="s">
        <v>57</v>
      </c>
      <c r="C12" s="17" t="s">
        <v>18</v>
      </c>
      <c r="D12" s="15">
        <f>E12*$D$2*12</f>
        <v>1477.3799501188496</v>
      </c>
      <c r="E12" s="16">
        <v>0.2570250435140657</v>
      </c>
      <c r="F12" s="2"/>
    </row>
    <row r="13" spans="1:6" ht="15">
      <c r="A13" s="97" t="s">
        <v>62</v>
      </c>
      <c r="B13" s="98"/>
      <c r="C13" s="99"/>
      <c r="D13" s="11">
        <f>SUM(D14:D16)</f>
        <v>11709.493503089672</v>
      </c>
      <c r="E13" s="11">
        <f>SUM(E14:E16)</f>
        <v>2.037142223919567</v>
      </c>
      <c r="F13" s="20"/>
    </row>
    <row r="14" spans="1:7" ht="15.75" customHeight="1">
      <c r="A14" s="13">
        <v>6</v>
      </c>
      <c r="B14" s="7" t="s">
        <v>22</v>
      </c>
      <c r="C14" s="14" t="s">
        <v>23</v>
      </c>
      <c r="D14" s="15">
        <f>E14*$D$2*12</f>
        <v>8641.18735896803</v>
      </c>
      <c r="E14" s="21">
        <v>1.5033380930702906</v>
      </c>
      <c r="F14" s="18"/>
      <c r="G14" s="93"/>
    </row>
    <row r="15" spans="1:7" ht="15.75" customHeight="1">
      <c r="A15" s="13">
        <v>7</v>
      </c>
      <c r="B15" s="7" t="s">
        <v>115</v>
      </c>
      <c r="C15" s="14" t="s">
        <v>23</v>
      </c>
      <c r="D15" s="15">
        <f>E15*$D$2*12</f>
        <v>2264.6757197376137</v>
      </c>
      <c r="E15" s="56">
        <v>0.3939936881937393</v>
      </c>
      <c r="F15" s="18"/>
      <c r="G15" s="69"/>
    </row>
    <row r="16" spans="1:7" ht="30">
      <c r="A16" s="13">
        <v>8</v>
      </c>
      <c r="B16" s="17" t="s">
        <v>24</v>
      </c>
      <c r="C16" s="17" t="s">
        <v>25</v>
      </c>
      <c r="D16" s="15">
        <f>E16*$D$2*12</f>
        <v>803.630424384027</v>
      </c>
      <c r="E16" s="15">
        <v>0.13981044265553708</v>
      </c>
      <c r="F16" s="18"/>
      <c r="G16" s="94"/>
    </row>
    <row r="17" spans="1:6" ht="15">
      <c r="A17" s="97" t="s">
        <v>26</v>
      </c>
      <c r="B17" s="100"/>
      <c r="C17" s="101"/>
      <c r="D17" s="22">
        <f>SUM(D18:D19)</f>
        <v>1413.2884852112816</v>
      </c>
      <c r="E17" s="22">
        <f>SUM(E18:E19)</f>
        <v>0.24587482345359804</v>
      </c>
      <c r="F17" s="18"/>
    </row>
    <row r="18" spans="1:6" ht="30">
      <c r="A18" s="13">
        <v>9</v>
      </c>
      <c r="B18" s="17" t="s">
        <v>29</v>
      </c>
      <c r="C18" s="17" t="s">
        <v>20</v>
      </c>
      <c r="D18" s="15">
        <f>E18*12*$D$2</f>
        <v>371.9040234237292</v>
      </c>
      <c r="E18" s="16">
        <v>0.06470146545298003</v>
      </c>
      <c r="F18" s="2"/>
    </row>
    <row r="19" spans="1:6" ht="60">
      <c r="A19" s="13">
        <v>10</v>
      </c>
      <c r="B19" s="17" t="s">
        <v>63</v>
      </c>
      <c r="C19" s="17" t="s">
        <v>20</v>
      </c>
      <c r="D19" s="91">
        <f>E19*12*$D$2</f>
        <v>1041.3844617875523</v>
      </c>
      <c r="E19" s="15">
        <v>0.181173358000618</v>
      </c>
      <c r="F19" s="2"/>
    </row>
    <row r="20" spans="1:6" ht="15">
      <c r="A20" s="95" t="s">
        <v>31</v>
      </c>
      <c r="B20" s="96"/>
      <c r="C20" s="96"/>
      <c r="D20" s="25">
        <f>SUM(D21:D22)</f>
        <v>8304.639072706219</v>
      </c>
      <c r="E20" s="25">
        <f>SUM(E21:E22)</f>
        <v>1.4447875909370598</v>
      </c>
      <c r="F20" s="2"/>
    </row>
    <row r="21" spans="1:6" ht="75">
      <c r="A21" s="13">
        <v>11</v>
      </c>
      <c r="B21" s="17" t="s">
        <v>102</v>
      </c>
      <c r="C21" s="17" t="s">
        <v>20</v>
      </c>
      <c r="D21" s="15">
        <f>E21*12*$D$2</f>
        <v>1119.5093007423627</v>
      </c>
      <c r="E21" s="15">
        <v>0.194765014047036</v>
      </c>
      <c r="F21" s="2"/>
    </row>
    <row r="22" spans="1:6" ht="105">
      <c r="A22" s="13">
        <v>12</v>
      </c>
      <c r="B22" s="17" t="s">
        <v>32</v>
      </c>
      <c r="C22" s="17" t="s">
        <v>103</v>
      </c>
      <c r="D22" s="15">
        <f>E22*12*$D$2</f>
        <v>7185.129771963856</v>
      </c>
      <c r="E22" s="21">
        <v>1.2500225768900237</v>
      </c>
      <c r="F22" s="2"/>
    </row>
    <row r="23" spans="1:6" ht="15">
      <c r="A23" s="95" t="s">
        <v>34</v>
      </c>
      <c r="B23" s="95"/>
      <c r="C23" s="95"/>
      <c r="D23" s="26">
        <f>SUM(D24)</f>
        <v>1999.3400959322967</v>
      </c>
      <c r="E23" s="26">
        <f>SUM(E24)</f>
        <v>0.34783230618168</v>
      </c>
      <c r="F23" s="2"/>
    </row>
    <row r="24" spans="1:6" ht="15">
      <c r="A24" s="13">
        <v>13</v>
      </c>
      <c r="B24" s="17" t="s">
        <v>35</v>
      </c>
      <c r="C24" s="17" t="s">
        <v>36</v>
      </c>
      <c r="D24" s="15">
        <f>E24*12*$D$2</f>
        <v>1999.3400959322967</v>
      </c>
      <c r="E24" s="27">
        <v>0.34783230618168</v>
      </c>
      <c r="F24" s="2"/>
    </row>
    <row r="25" spans="1:6" ht="15">
      <c r="A25" s="8"/>
      <c r="B25" s="28" t="s">
        <v>39</v>
      </c>
      <c r="C25" s="28"/>
      <c r="D25" s="11">
        <f>D7+D13+D17+D20+D23</f>
        <v>35932.32537566936</v>
      </c>
      <c r="E25" s="11">
        <f>E7+E13+E17+E20+E23</f>
        <v>6.2512744216543785</v>
      </c>
      <c r="F25" s="4"/>
    </row>
    <row r="26" spans="1:6" ht="15">
      <c r="A26" s="30"/>
      <c r="B26" s="31"/>
      <c r="C26" s="32"/>
      <c r="D26" s="33"/>
      <c r="E26" s="34"/>
      <c r="F26" s="2"/>
    </row>
    <row r="27" spans="1:6" ht="15">
      <c r="A27" s="30"/>
      <c r="B27" s="31"/>
      <c r="C27" s="41"/>
      <c r="D27" s="92"/>
      <c r="E27" s="92"/>
      <c r="F27" s="41"/>
    </row>
    <row r="28" spans="1:6" ht="29.25">
      <c r="A28" s="30"/>
      <c r="B28" s="31" t="s">
        <v>47</v>
      </c>
      <c r="C28" s="42">
        <f>D25</f>
        <v>35932.32537566936</v>
      </c>
      <c r="D28" s="42"/>
      <c r="E28" s="42"/>
      <c r="F28" s="41"/>
    </row>
    <row r="29" spans="1:6" ht="15">
      <c r="A29" s="30"/>
      <c r="B29" s="31" t="s">
        <v>48</v>
      </c>
      <c r="C29" s="43">
        <f>E25</f>
        <v>6.2512744216543785</v>
      </c>
      <c r="D29" s="41"/>
      <c r="E29" s="41"/>
      <c r="F29" s="41"/>
    </row>
    <row r="30" spans="1:6" ht="15">
      <c r="A30" s="30"/>
      <c r="B30" s="31"/>
      <c r="C30" s="43"/>
      <c r="D30" s="41"/>
      <c r="E30" s="41"/>
      <c r="F30" s="41"/>
    </row>
    <row r="31" spans="1:6" ht="15">
      <c r="A31" s="2"/>
      <c r="B31" s="2"/>
      <c r="C31" s="2"/>
      <c r="D31" s="2"/>
      <c r="E31" s="2"/>
      <c r="F31" s="2"/>
    </row>
    <row r="32" spans="1:6" ht="33" customHeight="1">
      <c r="A32" s="102" t="s">
        <v>49</v>
      </c>
      <c r="B32" s="102"/>
      <c r="C32" s="102"/>
      <c r="D32" s="102"/>
      <c r="E32" s="102"/>
      <c r="F32" s="102"/>
    </row>
    <row r="33" spans="1:6" ht="15">
      <c r="A33" s="1"/>
      <c r="B33" s="1"/>
      <c r="C33" s="1"/>
      <c r="D33" s="2"/>
      <c r="E33" s="2"/>
      <c r="F33" s="2"/>
    </row>
    <row r="34" spans="1:6" ht="71.25">
      <c r="A34" s="7"/>
      <c r="B34" s="8" t="s">
        <v>2</v>
      </c>
      <c r="C34" s="8" t="s">
        <v>3</v>
      </c>
      <c r="D34" s="8" t="s">
        <v>4</v>
      </c>
      <c r="E34" s="8" t="s">
        <v>5</v>
      </c>
      <c r="F34" s="2"/>
    </row>
    <row r="35" spans="1:5" ht="30.75" customHeight="1">
      <c r="A35" s="103" t="s">
        <v>50</v>
      </c>
      <c r="B35" s="103"/>
      <c r="C35" s="103"/>
      <c r="D35" s="11">
        <f>D36</f>
        <v>72.71220000000001</v>
      </c>
      <c r="E35" s="11">
        <f>E36</f>
        <v>0.012650000000000002</v>
      </c>
    </row>
    <row r="36" spans="1:5" ht="30">
      <c r="A36" s="13">
        <v>1</v>
      </c>
      <c r="B36" s="44" t="s">
        <v>51</v>
      </c>
      <c r="C36" s="44" t="s">
        <v>52</v>
      </c>
      <c r="D36" s="15">
        <f>E36*12*$D$2</f>
        <v>72.71220000000001</v>
      </c>
      <c r="E36" s="45">
        <v>0.012650000000000002</v>
      </c>
    </row>
    <row r="37" spans="1:5" ht="30" customHeight="1">
      <c r="A37" s="103" t="s">
        <v>53</v>
      </c>
      <c r="B37" s="103"/>
      <c r="C37" s="103"/>
      <c r="D37" s="11">
        <f>D38+D39+D40</f>
        <v>5327.614895412154</v>
      </c>
      <c r="E37" s="11">
        <f>E38+E39+E40</f>
        <v>0.9268641084572291</v>
      </c>
    </row>
    <row r="38" spans="1:5" ht="28.5" customHeight="1">
      <c r="A38" s="13">
        <v>2</v>
      </c>
      <c r="B38" s="44" t="s">
        <v>54</v>
      </c>
      <c r="C38" s="44" t="s">
        <v>55</v>
      </c>
      <c r="D38" s="15">
        <f>E38*$D$2*12</f>
        <v>145.42440000000002</v>
      </c>
      <c r="E38" s="45">
        <v>0.025300000000000003</v>
      </c>
    </row>
    <row r="39" spans="1:5" ht="30">
      <c r="A39" s="13">
        <v>3</v>
      </c>
      <c r="B39" s="46" t="s">
        <v>7</v>
      </c>
      <c r="C39" s="46" t="s">
        <v>56</v>
      </c>
      <c r="D39" s="15">
        <f>E39*$D$2*12</f>
        <v>4591.238515364614</v>
      </c>
      <c r="E39" s="45">
        <v>0.7987540910516029</v>
      </c>
    </row>
    <row r="40" spans="1:5" ht="30">
      <c r="A40" s="13">
        <v>4</v>
      </c>
      <c r="B40" s="47" t="s">
        <v>57</v>
      </c>
      <c r="C40" s="7" t="s">
        <v>80</v>
      </c>
      <c r="D40" s="15">
        <f>E40*$D$2*12</f>
        <v>590.9519800475398</v>
      </c>
      <c r="E40" s="16">
        <v>0.10281001740562627</v>
      </c>
    </row>
    <row r="41" spans="1:6" ht="15">
      <c r="A41" s="8"/>
      <c r="B41" s="28" t="s">
        <v>39</v>
      </c>
      <c r="C41" s="28"/>
      <c r="D41" s="29">
        <f>D35+D37</f>
        <v>5400.3270954121535</v>
      </c>
      <c r="E41" s="11">
        <f>E35+E37</f>
        <v>0.9395141084572292</v>
      </c>
      <c r="F41" s="4"/>
    </row>
    <row r="42" spans="1:6" ht="15">
      <c r="A42" s="2"/>
      <c r="B42" s="2"/>
      <c r="C42" s="2"/>
      <c r="D42" s="2"/>
      <c r="E42" s="2"/>
      <c r="F42" s="2"/>
    </row>
    <row r="46" spans="2:3" ht="29.25">
      <c r="B46" s="31" t="s">
        <v>238</v>
      </c>
      <c r="C46" s="81">
        <f>C28</f>
        <v>35932.32537566936</v>
      </c>
    </row>
  </sheetData>
  <sheetProtection/>
  <mergeCells count="10">
    <mergeCell ref="A23:C23"/>
    <mergeCell ref="A32:F32"/>
    <mergeCell ref="A35:C35"/>
    <mergeCell ref="A37:C37"/>
    <mergeCell ref="A1:E1"/>
    <mergeCell ref="A4:E4"/>
    <mergeCell ref="A7:C7"/>
    <mergeCell ref="A13:C13"/>
    <mergeCell ref="A17:C17"/>
    <mergeCell ref="A20:C2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zoomScale="97" zoomScaleNormal="97" zoomScalePageLayoutView="0" workbookViewId="0" topLeftCell="A49">
      <selection activeCell="H49" sqref="H1:I16384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127</v>
      </c>
      <c r="B1" s="102"/>
      <c r="C1" s="102"/>
      <c r="D1" s="102"/>
      <c r="E1" s="102"/>
      <c r="F1" s="2"/>
    </row>
    <row r="2" spans="1:6" ht="15" customHeight="1">
      <c r="A2" s="1"/>
      <c r="B2" s="1"/>
      <c r="C2" s="1"/>
      <c r="D2" s="1"/>
      <c r="E2" s="1"/>
      <c r="F2" s="2"/>
    </row>
    <row r="3" spans="1:6" ht="15">
      <c r="A3" s="2"/>
      <c r="B3" s="1" t="s">
        <v>71</v>
      </c>
      <c r="C3" s="3"/>
      <c r="D3" s="53">
        <v>164.73</v>
      </c>
      <c r="E3" s="4" t="s">
        <v>0</v>
      </c>
      <c r="F3" s="2"/>
    </row>
    <row r="4" spans="1:6" ht="15">
      <c r="A4" s="2"/>
      <c r="B4" s="6"/>
      <c r="C4" s="2"/>
      <c r="D4" s="2"/>
      <c r="E4" s="2"/>
      <c r="F4" s="2"/>
    </row>
    <row r="5" spans="1:6" ht="30.75" customHeight="1">
      <c r="A5" s="102" t="s">
        <v>1</v>
      </c>
      <c r="B5" s="102"/>
      <c r="C5" s="102"/>
      <c r="D5" s="102"/>
      <c r="E5" s="102"/>
      <c r="F5" s="2"/>
    </row>
    <row r="6" spans="1:6" ht="15">
      <c r="A6" s="1"/>
      <c r="B6" s="1"/>
      <c r="C6" s="1"/>
      <c r="D6" s="1"/>
      <c r="E6" s="1"/>
      <c r="F6" s="2"/>
    </row>
    <row r="7" spans="1:6" ht="71.25">
      <c r="A7" s="7"/>
      <c r="B7" s="8" t="s">
        <v>2</v>
      </c>
      <c r="C7" s="8" t="s">
        <v>3</v>
      </c>
      <c r="D7" s="8" t="s">
        <v>4</v>
      </c>
      <c r="E7" s="8" t="s">
        <v>5</v>
      </c>
      <c r="F7" s="2"/>
    </row>
    <row r="8" spans="1:6" ht="30.75" customHeight="1">
      <c r="A8" s="95" t="s">
        <v>6</v>
      </c>
      <c r="B8" s="96"/>
      <c r="C8" s="96"/>
      <c r="D8" s="11">
        <f>SUM(D9:D13)</f>
        <v>4690.444449448533</v>
      </c>
      <c r="E8" s="11">
        <f>SUM(E9:E13)</f>
        <v>2.372794092074169</v>
      </c>
      <c r="F8" s="12"/>
    </row>
    <row r="9" spans="1:6" ht="15.75" customHeight="1">
      <c r="A9" s="13">
        <v>1</v>
      </c>
      <c r="B9" s="7" t="s">
        <v>7</v>
      </c>
      <c r="C9" s="14" t="s">
        <v>8</v>
      </c>
      <c r="D9" s="15">
        <f>E9*$D$3*12</f>
        <v>432.7588885637281</v>
      </c>
      <c r="E9" s="16">
        <v>0.21892333341615983</v>
      </c>
      <c r="F9" s="2"/>
    </row>
    <row r="10" spans="1:6" ht="15.75" customHeight="1">
      <c r="A10" s="13">
        <v>2</v>
      </c>
      <c r="B10" s="7" t="s">
        <v>9</v>
      </c>
      <c r="C10" s="14" t="s">
        <v>8</v>
      </c>
      <c r="D10" s="15">
        <f>E10*$D$3*12</f>
        <v>1023.6279015214757</v>
      </c>
      <c r="E10" s="16">
        <v>0.5178311487087334</v>
      </c>
      <c r="F10" s="2"/>
    </row>
    <row r="11" spans="1:6" ht="30">
      <c r="A11" s="13">
        <v>3</v>
      </c>
      <c r="B11" s="7" t="s">
        <v>11</v>
      </c>
      <c r="C11" s="17" t="s">
        <v>12</v>
      </c>
      <c r="D11" s="15">
        <f>E11*$D$3*12</f>
        <v>503.8766080130098</v>
      </c>
      <c r="E11" s="15">
        <v>0.25490024485168145</v>
      </c>
      <c r="F11" s="2"/>
    </row>
    <row r="12" spans="1:6" ht="60">
      <c r="A12" s="13">
        <v>4</v>
      </c>
      <c r="B12" s="14" t="s">
        <v>13</v>
      </c>
      <c r="C12" s="14" t="s">
        <v>14</v>
      </c>
      <c r="D12" s="15">
        <f>E12*$D$3*12</f>
        <v>2687.341909402725</v>
      </c>
      <c r="E12" s="15">
        <v>1.3594679725423042</v>
      </c>
      <c r="F12" s="2"/>
    </row>
    <row r="13" spans="1:7" ht="15.75" customHeight="1">
      <c r="A13" s="13">
        <v>5</v>
      </c>
      <c r="B13" s="17" t="s">
        <v>19</v>
      </c>
      <c r="C13" s="17" t="s">
        <v>20</v>
      </c>
      <c r="D13" s="15">
        <f>E13*$D$3*12</f>
        <v>42.83914194759482</v>
      </c>
      <c r="E13" s="15">
        <v>0.021671392555289878</v>
      </c>
      <c r="F13" s="18"/>
      <c r="G13" s="19"/>
    </row>
    <row r="14" spans="1:7" ht="15">
      <c r="A14" s="97" t="s">
        <v>62</v>
      </c>
      <c r="B14" s="98"/>
      <c r="C14" s="99"/>
      <c r="D14" s="11">
        <f>SUM(D15:D17)</f>
        <v>1940.6610105445448</v>
      </c>
      <c r="E14" s="11">
        <f>SUM(E15:E17)</f>
        <v>0.9817383043690407</v>
      </c>
      <c r="F14" s="20"/>
      <c r="G14" s="19"/>
    </row>
    <row r="15" spans="1:7" ht="15.75" customHeight="1">
      <c r="A15" s="13">
        <v>6</v>
      </c>
      <c r="B15" s="7" t="s">
        <v>22</v>
      </c>
      <c r="C15" s="14" t="s">
        <v>23</v>
      </c>
      <c r="D15" s="15">
        <f>E15*$D$3*12</f>
        <v>1489.763998668385</v>
      </c>
      <c r="E15" s="21">
        <v>0.7536392878591155</v>
      </c>
      <c r="F15" s="18"/>
      <c r="G15" s="19"/>
    </row>
    <row r="16" spans="1:7" ht="15">
      <c r="A16" s="13">
        <v>7</v>
      </c>
      <c r="B16" s="7" t="s">
        <v>115</v>
      </c>
      <c r="C16" s="14" t="s">
        <v>23</v>
      </c>
      <c r="D16" s="15">
        <f>E16*$D$3*12</f>
        <v>312.3489600000001</v>
      </c>
      <c r="E16" s="56">
        <v>0.15801056273902755</v>
      </c>
      <c r="F16" s="18"/>
      <c r="G16" s="19"/>
    </row>
    <row r="17" spans="1:7" ht="30">
      <c r="A17" s="13">
        <v>8</v>
      </c>
      <c r="B17" s="17" t="s">
        <v>24</v>
      </c>
      <c r="C17" s="17" t="s">
        <v>25</v>
      </c>
      <c r="D17" s="15">
        <f>E17*$D$3*12</f>
        <v>138.54805187615978</v>
      </c>
      <c r="E17" s="15">
        <v>0.07008845377089772</v>
      </c>
      <c r="F17" s="18"/>
      <c r="G17" s="19"/>
    </row>
    <row r="18" spans="1:7" ht="15">
      <c r="A18" s="97" t="s">
        <v>26</v>
      </c>
      <c r="B18" s="100"/>
      <c r="C18" s="101"/>
      <c r="D18" s="22">
        <f>SUM(D19:D20)</f>
        <v>412.2337124159538</v>
      </c>
      <c r="E18" s="22">
        <f>SUM(E19:E20)</f>
        <v>0.20854009207792235</v>
      </c>
      <c r="F18" s="18"/>
      <c r="G18" s="19"/>
    </row>
    <row r="19" spans="1:7" ht="15.75" customHeight="1">
      <c r="A19" s="13">
        <v>9</v>
      </c>
      <c r="B19" s="17" t="s">
        <v>27</v>
      </c>
      <c r="C19" s="17" t="s">
        <v>20</v>
      </c>
      <c r="D19" s="15">
        <f>E19*12*$D$3</f>
        <v>259.5462647318709</v>
      </c>
      <c r="E19" s="16">
        <v>0.13129882470905466</v>
      </c>
      <c r="F19" s="12"/>
      <c r="G19" s="23"/>
    </row>
    <row r="20" spans="1:6" ht="60">
      <c r="A20" s="13">
        <v>10</v>
      </c>
      <c r="B20" s="17" t="s">
        <v>63</v>
      </c>
      <c r="C20" s="17" t="s">
        <v>20</v>
      </c>
      <c r="D20" s="15">
        <f>E20*12*$D$3</f>
        <v>152.68744768408288</v>
      </c>
      <c r="E20" s="15">
        <v>0.07724126736886769</v>
      </c>
      <c r="F20" s="2"/>
    </row>
    <row r="21" spans="1:6" ht="15">
      <c r="A21" s="95" t="s">
        <v>31</v>
      </c>
      <c r="B21" s="96"/>
      <c r="C21" s="96"/>
      <c r="D21" s="25">
        <f>SUM(D22:D23)</f>
        <v>3588.7690337577587</v>
      </c>
      <c r="E21" s="25">
        <f>SUM(E22:E23)</f>
        <v>1.8154803991166144</v>
      </c>
      <c r="F21" s="2"/>
    </row>
    <row r="22" spans="1:6" ht="60.75" customHeight="1">
      <c r="A22" s="13">
        <v>11</v>
      </c>
      <c r="B22" s="17" t="s">
        <v>64</v>
      </c>
      <c r="C22" s="17" t="s">
        <v>20</v>
      </c>
      <c r="D22" s="15">
        <f>E22*12*$D$3</f>
        <v>588.5705195305632</v>
      </c>
      <c r="E22" s="15">
        <v>0.29774505733147333</v>
      </c>
      <c r="F22" s="2"/>
    </row>
    <row r="23" spans="1:6" ht="90">
      <c r="A23" s="13">
        <v>12</v>
      </c>
      <c r="B23" s="17" t="s">
        <v>32</v>
      </c>
      <c r="C23" s="17" t="s">
        <v>65</v>
      </c>
      <c r="D23" s="15">
        <f>E23*12*$D$3</f>
        <v>3000.1985142271956</v>
      </c>
      <c r="E23" s="21">
        <v>1.5177353417851411</v>
      </c>
      <c r="F23" s="2"/>
    </row>
    <row r="24" spans="1:6" ht="15">
      <c r="A24" s="95" t="s">
        <v>34</v>
      </c>
      <c r="B24" s="95"/>
      <c r="C24" s="95"/>
      <c r="D24" s="26">
        <f>SUM(D25)</f>
        <v>530.560799999999</v>
      </c>
      <c r="E24" s="26">
        <f>SUM(E25)</f>
        <v>0.26839919868876294</v>
      </c>
      <c r="F24" s="2"/>
    </row>
    <row r="25" spans="1:6" ht="15">
      <c r="A25" s="13">
        <v>13</v>
      </c>
      <c r="B25" s="17" t="s">
        <v>35</v>
      </c>
      <c r="C25" s="17" t="s">
        <v>36</v>
      </c>
      <c r="D25" s="15">
        <f>E25*12*$D$3</f>
        <v>530.560799999999</v>
      </c>
      <c r="E25" s="27">
        <v>0.26839919868876294</v>
      </c>
      <c r="F25" s="2"/>
    </row>
    <row r="26" spans="1:6" ht="15">
      <c r="A26" s="95" t="s">
        <v>37</v>
      </c>
      <c r="B26" s="95"/>
      <c r="C26" s="95"/>
      <c r="D26" s="26">
        <f>SUM(D27:D28)</f>
        <v>114.82224458549136</v>
      </c>
      <c r="E26" s="26">
        <f>SUM(E27:E28)</f>
        <v>0.058086082572235055</v>
      </c>
      <c r="F26" s="2"/>
    </row>
    <row r="27" spans="1:6" ht="30">
      <c r="A27" s="13">
        <v>14</v>
      </c>
      <c r="B27" s="17" t="s">
        <v>38</v>
      </c>
      <c r="C27" s="17" t="s">
        <v>25</v>
      </c>
      <c r="D27" s="15">
        <f>E27*12*$D$3</f>
        <v>90.85995986549136</v>
      </c>
      <c r="E27" s="21">
        <v>0.045964082572235054</v>
      </c>
      <c r="F27" s="2"/>
    </row>
    <row r="28" spans="1:6" ht="45">
      <c r="A28" s="13">
        <v>15</v>
      </c>
      <c r="B28" s="17" t="s">
        <v>72</v>
      </c>
      <c r="C28" s="17" t="s">
        <v>73</v>
      </c>
      <c r="D28" s="15">
        <f>E28*12*$D$3</f>
        <v>23.96228472</v>
      </c>
      <c r="E28" s="15">
        <v>0.012122</v>
      </c>
      <c r="F28" s="2"/>
    </row>
    <row r="29" spans="1:6" ht="15">
      <c r="A29" s="8"/>
      <c r="B29" s="28" t="s">
        <v>39</v>
      </c>
      <c r="C29" s="28"/>
      <c r="D29" s="11">
        <f>D8+D14+D18+D21+D24+D26</f>
        <v>11277.491250752282</v>
      </c>
      <c r="E29" s="11">
        <f>E8+E14+E18+E21+E24+E26</f>
        <v>5.705038168898744</v>
      </c>
      <c r="F29" s="4"/>
    </row>
    <row r="30" spans="1:6" ht="15">
      <c r="A30" s="30"/>
      <c r="B30" s="31"/>
      <c r="C30" s="32"/>
      <c r="D30" s="33"/>
      <c r="E30" s="34"/>
      <c r="F30" s="2"/>
    </row>
    <row r="31" spans="1:6" ht="15">
      <c r="A31" s="35"/>
      <c r="B31" s="35"/>
      <c r="C31" s="35"/>
      <c r="D31" s="35"/>
      <c r="E31" s="35"/>
      <c r="F31" s="36"/>
    </row>
    <row r="32" spans="1:6" ht="105">
      <c r="A32" s="10" t="s">
        <v>40</v>
      </c>
      <c r="B32" s="10" t="s">
        <v>41</v>
      </c>
      <c r="C32" s="10" t="s">
        <v>42</v>
      </c>
      <c r="D32" s="10" t="s">
        <v>43</v>
      </c>
      <c r="E32" s="10" t="s">
        <v>44</v>
      </c>
      <c r="F32" s="10" t="s">
        <v>45</v>
      </c>
    </row>
    <row r="33" spans="1:6" ht="15">
      <c r="A33" s="10">
        <v>1</v>
      </c>
      <c r="B33" s="82" t="s">
        <v>116</v>
      </c>
      <c r="C33" s="10" t="s">
        <v>241</v>
      </c>
      <c r="D33" s="88">
        <f>700.54*8.5</f>
        <v>5954.59</v>
      </c>
      <c r="E33" s="37">
        <f>D33/12/$D$3</f>
        <v>3.0122979016167872</v>
      </c>
      <c r="F33" s="38">
        <v>1</v>
      </c>
    </row>
    <row r="34" spans="1:6" ht="15">
      <c r="A34" s="10"/>
      <c r="B34" s="60" t="s">
        <v>59</v>
      </c>
      <c r="C34" s="9"/>
      <c r="D34" s="74">
        <f>SUM(D33:D33)</f>
        <v>5954.59</v>
      </c>
      <c r="E34" s="39">
        <f>SUM(E33:E33)</f>
        <v>3.0122979016167872</v>
      </c>
      <c r="F34" s="40"/>
    </row>
    <row r="35" spans="1:6" ht="15">
      <c r="A35" s="30"/>
      <c r="B35" s="31"/>
      <c r="C35" s="41"/>
      <c r="D35" s="41"/>
      <c r="E35" s="41"/>
      <c r="F35" s="41"/>
    </row>
    <row r="36" spans="1:6" ht="29.25">
      <c r="A36" s="30"/>
      <c r="B36" s="31" t="s">
        <v>47</v>
      </c>
      <c r="C36" s="42">
        <f>D29+D34</f>
        <v>17232.081250752282</v>
      </c>
      <c r="D36" s="42"/>
      <c r="E36" s="42"/>
      <c r="F36" s="41"/>
    </row>
    <row r="37" spans="1:6" ht="15">
      <c r="A37" s="30"/>
      <c r="B37" s="31" t="s">
        <v>48</v>
      </c>
      <c r="C37" s="43">
        <f>E29+E34</f>
        <v>8.71733607051553</v>
      </c>
      <c r="D37" s="41"/>
      <c r="E37" s="41"/>
      <c r="F37" s="41"/>
    </row>
    <row r="38" spans="1:6" ht="15">
      <c r="A38" s="30"/>
      <c r="B38" s="31"/>
      <c r="C38" s="43"/>
      <c r="D38" s="41"/>
      <c r="E38" s="41"/>
      <c r="F38" s="41"/>
    </row>
    <row r="39" spans="1:6" ht="15">
      <c r="A39" s="2"/>
      <c r="B39" s="2"/>
      <c r="C39" s="2"/>
      <c r="D39" s="2"/>
      <c r="E39" s="2"/>
      <c r="F39" s="2"/>
    </row>
    <row r="40" spans="1:6" ht="33" customHeight="1">
      <c r="A40" s="102" t="s">
        <v>49</v>
      </c>
      <c r="B40" s="102"/>
      <c r="C40" s="102"/>
      <c r="D40" s="102"/>
      <c r="E40" s="102"/>
      <c r="F40" s="102"/>
    </row>
    <row r="41" spans="1:6" ht="15">
      <c r="A41" s="1"/>
      <c r="B41" s="1"/>
      <c r="C41" s="1"/>
      <c r="D41" s="2"/>
      <c r="E41" s="2"/>
      <c r="F41" s="2"/>
    </row>
    <row r="42" spans="1:6" ht="71.25">
      <c r="A42" s="7"/>
      <c r="B42" s="8" t="s">
        <v>2</v>
      </c>
      <c r="C42" s="8" t="s">
        <v>3</v>
      </c>
      <c r="D42" s="8" t="s">
        <v>4</v>
      </c>
      <c r="E42" s="8" t="s">
        <v>5</v>
      </c>
      <c r="F42" s="2"/>
    </row>
    <row r="43" spans="1:5" ht="30.75" customHeight="1">
      <c r="A43" s="103" t="s">
        <v>50</v>
      </c>
      <c r="B43" s="103"/>
      <c r="C43" s="103"/>
      <c r="D43" s="11">
        <f>D44</f>
        <v>25.006014</v>
      </c>
      <c r="E43" s="11">
        <f>E44</f>
        <v>0.012650000000000002</v>
      </c>
    </row>
    <row r="44" spans="1:5" ht="30">
      <c r="A44" s="13">
        <v>1</v>
      </c>
      <c r="B44" s="44" t="s">
        <v>51</v>
      </c>
      <c r="C44" s="44" t="s">
        <v>52</v>
      </c>
      <c r="D44" s="15">
        <f>E44*12*$D$3</f>
        <v>25.006014</v>
      </c>
      <c r="E44" s="45">
        <v>0.012650000000000002</v>
      </c>
    </row>
    <row r="45" spans="1:5" ht="30" customHeight="1">
      <c r="A45" s="103" t="s">
        <v>53</v>
      </c>
      <c r="B45" s="103"/>
      <c r="C45" s="103"/>
      <c r="D45" s="11">
        <f>D46+D47+D48</f>
        <v>1281.9453334093203</v>
      </c>
      <c r="E45" s="11">
        <f>E46+E47+E48</f>
        <v>0.6485083335403995</v>
      </c>
    </row>
    <row r="46" spans="1:5" ht="28.5" customHeight="1">
      <c r="A46" s="13">
        <v>2</v>
      </c>
      <c r="B46" s="44" t="s">
        <v>54</v>
      </c>
      <c r="C46" s="44" t="s">
        <v>55</v>
      </c>
      <c r="D46" s="15">
        <f>E46*$D$3*12</f>
        <v>50.012028</v>
      </c>
      <c r="E46" s="45">
        <v>0.025300000000000003</v>
      </c>
    </row>
    <row r="47" spans="1:5" ht="30">
      <c r="A47" s="13">
        <v>3</v>
      </c>
      <c r="B47" s="46" t="s">
        <v>7</v>
      </c>
      <c r="C47" s="46" t="s">
        <v>56</v>
      </c>
      <c r="D47" s="15">
        <f>E47*$D$3*12</f>
        <v>1081.89722140932</v>
      </c>
      <c r="E47" s="45">
        <v>0.5473083335403995</v>
      </c>
    </row>
    <row r="48" spans="1:5" ht="15">
      <c r="A48" s="13">
        <v>4</v>
      </c>
      <c r="B48" s="47" t="s">
        <v>57</v>
      </c>
      <c r="C48" s="7" t="s">
        <v>52</v>
      </c>
      <c r="D48" s="15">
        <f>E48*$D$3*12</f>
        <v>150.03608400000002</v>
      </c>
      <c r="E48" s="16">
        <v>0.07590000000000001</v>
      </c>
    </row>
    <row r="49" spans="1:6" ht="15">
      <c r="A49" s="8"/>
      <c r="B49" s="28" t="s">
        <v>39</v>
      </c>
      <c r="C49" s="28"/>
      <c r="D49" s="29">
        <f>D43+D45</f>
        <v>1306.9513474093203</v>
      </c>
      <c r="E49" s="11">
        <f>E43+E45</f>
        <v>0.6611583335403995</v>
      </c>
      <c r="F49" s="4"/>
    </row>
    <row r="50" spans="1:6" ht="15">
      <c r="A50" s="2"/>
      <c r="B50" s="2"/>
      <c r="C50" s="2"/>
      <c r="D50" s="2"/>
      <c r="E50" s="2"/>
      <c r="F50" s="2"/>
    </row>
    <row r="51" spans="1:6" ht="15">
      <c r="A51" s="35"/>
      <c r="B51" s="35"/>
      <c r="C51" s="35"/>
      <c r="D51" s="35"/>
      <c r="E51" s="35"/>
      <c r="F51" s="36"/>
    </row>
    <row r="52" spans="1:6" ht="105">
      <c r="A52" s="10" t="s">
        <v>40</v>
      </c>
      <c r="B52" s="10" t="s">
        <v>41</v>
      </c>
      <c r="C52" s="10" t="s">
        <v>42</v>
      </c>
      <c r="D52" s="10" t="s">
        <v>43</v>
      </c>
      <c r="E52" s="10" t="s">
        <v>58</v>
      </c>
      <c r="F52" s="10" t="s">
        <v>45</v>
      </c>
    </row>
    <row r="53" spans="1:6" ht="15">
      <c r="A53" s="10">
        <v>1</v>
      </c>
      <c r="B53" s="82" t="s">
        <v>116</v>
      </c>
      <c r="C53" s="10" t="s">
        <v>241</v>
      </c>
      <c r="D53" s="88">
        <f>700.54*8.5</f>
        <v>5954.59</v>
      </c>
      <c r="E53" s="37">
        <f>D53/12/$D$3</f>
        <v>3.0122979016167872</v>
      </c>
      <c r="F53" s="38">
        <v>1</v>
      </c>
    </row>
    <row r="54" spans="1:6" ht="15">
      <c r="A54" s="49"/>
      <c r="B54" s="49" t="s">
        <v>59</v>
      </c>
      <c r="C54" s="49"/>
      <c r="D54" s="50">
        <f>SUM(D53:D53)</f>
        <v>5954.59</v>
      </c>
      <c r="E54" s="51">
        <f>SUM(E53:E53)</f>
        <v>3.0122979016167872</v>
      </c>
      <c r="F54" s="49"/>
    </row>
    <row r="58" spans="2:3" ht="29.25">
      <c r="B58" s="31" t="s">
        <v>128</v>
      </c>
      <c r="C58" s="81">
        <f>C36</f>
        <v>17232.081250752282</v>
      </c>
    </row>
  </sheetData>
  <sheetProtection/>
  <mergeCells count="11">
    <mergeCell ref="A18:C18"/>
    <mergeCell ref="A45:C45"/>
    <mergeCell ref="A26:C26"/>
    <mergeCell ref="A24:C24"/>
    <mergeCell ref="A40:F40"/>
    <mergeCell ref="A43:C43"/>
    <mergeCell ref="A1:E1"/>
    <mergeCell ref="A8:C8"/>
    <mergeCell ref="A14:C14"/>
    <mergeCell ref="A5:E5"/>
    <mergeCell ref="A21:C2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1"/>
  <sheetViews>
    <sheetView zoomScale="97" zoomScaleNormal="97" zoomScalePageLayoutView="0" workbookViewId="0" topLeftCell="A49">
      <selection activeCell="H49" sqref="H1:I16384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129</v>
      </c>
      <c r="B1" s="102"/>
      <c r="C1" s="102"/>
      <c r="D1" s="102"/>
      <c r="E1" s="102"/>
      <c r="F1" s="2"/>
    </row>
    <row r="2" spans="1:6" ht="47.25" customHeight="1">
      <c r="A2" s="2"/>
      <c r="B2" s="1" t="s">
        <v>130</v>
      </c>
      <c r="C2" s="3"/>
      <c r="D2" s="53">
        <v>99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30.75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6" ht="30.75" customHeight="1">
      <c r="A7" s="95" t="s">
        <v>6</v>
      </c>
      <c r="B7" s="96"/>
      <c r="C7" s="96"/>
      <c r="D7" s="11">
        <f>SUM(D8:D12)</f>
        <v>2927.8651019006315</v>
      </c>
      <c r="E7" s="11">
        <f>SUM(E8:E12)</f>
        <v>2.46453291405777</v>
      </c>
      <c r="F7" s="12"/>
    </row>
    <row r="8" spans="1:6" ht="15" customHeight="1">
      <c r="A8" s="13">
        <v>1</v>
      </c>
      <c r="B8" s="7" t="s">
        <v>7</v>
      </c>
      <c r="C8" s="14" t="s">
        <v>8</v>
      </c>
      <c r="D8" s="15">
        <f>E8*$D$2*12</f>
        <v>285.6208664520598</v>
      </c>
      <c r="E8" s="16">
        <v>0.24042160475762608</v>
      </c>
      <c r="F8" s="2"/>
    </row>
    <row r="9" spans="1:6" ht="15">
      <c r="A9" s="13">
        <v>2</v>
      </c>
      <c r="B9" s="7" t="s">
        <v>9</v>
      </c>
      <c r="C9" s="14" t="s">
        <v>8</v>
      </c>
      <c r="D9" s="15">
        <f>E9*$D$2*12</f>
        <v>514.5077083963206</v>
      </c>
      <c r="E9" s="16">
        <v>0.43308729662989953</v>
      </c>
      <c r="F9" s="2"/>
    </row>
    <row r="10" spans="1:6" ht="30">
      <c r="A10" s="13">
        <v>3</v>
      </c>
      <c r="B10" s="7" t="s">
        <v>11</v>
      </c>
      <c r="C10" s="17" t="s">
        <v>12</v>
      </c>
      <c r="D10" s="15">
        <f>E10*$D$2*12</f>
        <v>332.558561288587</v>
      </c>
      <c r="E10" s="15">
        <v>0.279931448896117</v>
      </c>
      <c r="F10" s="2"/>
    </row>
    <row r="11" spans="1:6" ht="60">
      <c r="A11" s="13">
        <v>4</v>
      </c>
      <c r="B11" s="14" t="s">
        <v>13</v>
      </c>
      <c r="C11" s="14" t="s">
        <v>14</v>
      </c>
      <c r="D11" s="15">
        <f>E11*$D$2*12</f>
        <v>1773.645660205794</v>
      </c>
      <c r="E11" s="15">
        <v>1.4929677274459545</v>
      </c>
      <c r="F11" s="2"/>
    </row>
    <row r="12" spans="1:7" ht="15.75" customHeight="1">
      <c r="A12" s="13">
        <v>5</v>
      </c>
      <c r="B12" s="17" t="s">
        <v>19</v>
      </c>
      <c r="C12" s="17" t="s">
        <v>20</v>
      </c>
      <c r="D12" s="15">
        <f>E12*$D$2*12</f>
        <v>21.53230555786999</v>
      </c>
      <c r="E12" s="15">
        <v>0.018124836328173393</v>
      </c>
      <c r="F12" s="18"/>
      <c r="G12" s="19"/>
    </row>
    <row r="13" spans="1:7" ht="15">
      <c r="A13" s="97" t="s">
        <v>21</v>
      </c>
      <c r="B13" s="98"/>
      <c r="C13" s="99"/>
      <c r="D13" s="11">
        <f>SUM(D14:D16)</f>
        <v>698.9451635148489</v>
      </c>
      <c r="E13" s="11">
        <f>SUM(E14:E16)</f>
        <v>0.5883376797263039</v>
      </c>
      <c r="F13" s="20"/>
      <c r="G13" s="19"/>
    </row>
    <row r="14" spans="1:7" ht="15.75" customHeight="1">
      <c r="A14" s="13">
        <v>6</v>
      </c>
      <c r="B14" s="7" t="s">
        <v>22</v>
      </c>
      <c r="C14" s="14" t="s">
        <v>23</v>
      </c>
      <c r="D14" s="15">
        <f>E14*$D$2*12</f>
        <v>496.5879995561289</v>
      </c>
      <c r="E14" s="21">
        <v>0.4180033666297382</v>
      </c>
      <c r="F14" s="18"/>
      <c r="G14" s="19"/>
    </row>
    <row r="15" spans="1:7" ht="15.75" customHeight="1">
      <c r="A15" s="13">
        <v>7</v>
      </c>
      <c r="B15" s="7" t="s">
        <v>115</v>
      </c>
      <c r="C15" s="14" t="s">
        <v>23</v>
      </c>
      <c r="D15" s="15">
        <f>E15*$D$2*12</f>
        <v>156.17448000000007</v>
      </c>
      <c r="E15" s="56">
        <v>0.13146000000000005</v>
      </c>
      <c r="F15" s="18"/>
      <c r="G15" s="19"/>
    </row>
    <row r="16" spans="1:7" ht="30">
      <c r="A16" s="13">
        <v>8</v>
      </c>
      <c r="B16" s="17" t="s">
        <v>24</v>
      </c>
      <c r="C16" s="17" t="s">
        <v>25</v>
      </c>
      <c r="D16" s="15">
        <f>E16*$D$2*12</f>
        <v>46.18268395872</v>
      </c>
      <c r="E16" s="15">
        <v>0.03887431309656565</v>
      </c>
      <c r="F16" s="18"/>
      <c r="G16" s="19"/>
    </row>
    <row r="17" spans="1:7" ht="15">
      <c r="A17" s="97" t="s">
        <v>26</v>
      </c>
      <c r="B17" s="100"/>
      <c r="C17" s="101"/>
      <c r="D17" s="22">
        <f>SUM(D18:D20)</f>
        <v>350.96490267102104</v>
      </c>
      <c r="E17" s="22">
        <f>SUM(E18:E20)</f>
        <v>0.29542500224833423</v>
      </c>
      <c r="F17" s="18"/>
      <c r="G17" s="19"/>
    </row>
    <row r="18" spans="1:7" ht="15" customHeight="1">
      <c r="A18" s="13">
        <v>9</v>
      </c>
      <c r="B18" s="17" t="s">
        <v>27</v>
      </c>
      <c r="C18" s="17" t="s">
        <v>20</v>
      </c>
      <c r="D18" s="15">
        <f>E18*12*$D$2</f>
        <v>103.81850589274835</v>
      </c>
      <c r="E18" s="16">
        <v>0.08738931472453565</v>
      </c>
      <c r="F18" s="12"/>
      <c r="G18" s="23"/>
    </row>
    <row r="19" spans="1:6" ht="30">
      <c r="A19" s="13">
        <v>10</v>
      </c>
      <c r="B19" s="17" t="s">
        <v>29</v>
      </c>
      <c r="C19" s="17" t="s">
        <v>20</v>
      </c>
      <c r="D19" s="15">
        <f>E19*12*$D$2</f>
        <v>187.54297482147024</v>
      </c>
      <c r="E19" s="16">
        <v>0.1578644569204295</v>
      </c>
      <c r="F19" s="2"/>
    </row>
    <row r="20" spans="1:6" ht="60">
      <c r="A20" s="13">
        <v>11</v>
      </c>
      <c r="B20" s="17" t="s">
        <v>63</v>
      </c>
      <c r="C20" s="17" t="s">
        <v>20</v>
      </c>
      <c r="D20" s="15">
        <f>E20*12*$D$2</f>
        <v>59.60342195680244</v>
      </c>
      <c r="E20" s="15">
        <v>0.05017123060336906</v>
      </c>
      <c r="F20" s="2"/>
    </row>
    <row r="21" spans="1:6" ht="15">
      <c r="A21" s="95" t="s">
        <v>31</v>
      </c>
      <c r="B21" s="96"/>
      <c r="C21" s="96"/>
      <c r="D21" s="25">
        <f>SUM(D22:D23)</f>
        <v>411.3566646352254</v>
      </c>
      <c r="E21" s="25">
        <f>SUM(E22:E23)</f>
        <v>0.3462598187165197</v>
      </c>
      <c r="F21" s="2"/>
    </row>
    <row r="22" spans="1:6" ht="60">
      <c r="A22" s="13">
        <v>12</v>
      </c>
      <c r="B22" s="17" t="s">
        <v>76</v>
      </c>
      <c r="C22" s="17" t="s">
        <v>20</v>
      </c>
      <c r="D22" s="15">
        <f>E22*12*$D$2</f>
        <v>81.6834851908734</v>
      </c>
      <c r="E22" s="15">
        <v>0.0687571424165601</v>
      </c>
      <c r="F22" s="2"/>
    </row>
    <row r="23" spans="1:6" ht="60">
      <c r="A23" s="13">
        <v>13</v>
      </c>
      <c r="B23" s="17" t="s">
        <v>32</v>
      </c>
      <c r="C23" s="17" t="s">
        <v>75</v>
      </c>
      <c r="D23" s="15">
        <f>E23*12*$D$2</f>
        <v>329.673179444352</v>
      </c>
      <c r="E23" s="21">
        <v>0.27750267629995956</v>
      </c>
      <c r="F23" s="2"/>
    </row>
    <row r="24" spans="1:6" ht="15">
      <c r="A24" s="95" t="s">
        <v>34</v>
      </c>
      <c r="B24" s="95"/>
      <c r="C24" s="95"/>
      <c r="D24" s="26">
        <f>SUM(D25)</f>
        <v>176.85359999999997</v>
      </c>
      <c r="E24" s="26">
        <f>SUM(E25)</f>
        <v>0.14886666666666665</v>
      </c>
      <c r="F24" s="2"/>
    </row>
    <row r="25" spans="1:7" ht="15">
      <c r="A25" s="13">
        <v>14</v>
      </c>
      <c r="B25" s="17" t="s">
        <v>35</v>
      </c>
      <c r="C25" s="17" t="s">
        <v>36</v>
      </c>
      <c r="D25" s="15">
        <f>E25*12*$D$2</f>
        <v>176.85359999999997</v>
      </c>
      <c r="E25" s="27">
        <v>0.14886666666666665</v>
      </c>
      <c r="F25" s="2"/>
      <c r="G25" s="52"/>
    </row>
    <row r="26" spans="1:7" ht="15">
      <c r="A26" s="95" t="s">
        <v>37</v>
      </c>
      <c r="B26" s="95"/>
      <c r="C26" s="95"/>
      <c r="D26" s="26">
        <f>SUM(D27:D27)</f>
        <v>47.10429782661159</v>
      </c>
      <c r="E26" s="26">
        <f>SUM(E27:E27)</f>
        <v>0.03965008234563266</v>
      </c>
      <c r="F26" s="2"/>
      <c r="G26" s="52"/>
    </row>
    <row r="27" spans="1:7" ht="30">
      <c r="A27" s="13">
        <v>15</v>
      </c>
      <c r="B27" s="17" t="s">
        <v>38</v>
      </c>
      <c r="C27" s="17" t="s">
        <v>25</v>
      </c>
      <c r="D27" s="15">
        <f>E27*12*$D$2</f>
        <v>47.10429782661159</v>
      </c>
      <c r="E27" s="21">
        <v>0.03965008234563266</v>
      </c>
      <c r="F27" s="2"/>
      <c r="G27" s="68"/>
    </row>
    <row r="28" spans="1:7" ht="15">
      <c r="A28" s="8"/>
      <c r="B28" s="28" t="s">
        <v>39</v>
      </c>
      <c r="C28" s="28"/>
      <c r="D28" s="11">
        <f>+D7+D13+D17+D21+D24+D26</f>
        <v>4613.089730548339</v>
      </c>
      <c r="E28" s="11">
        <f>+E7+E13+E17+E21+E24+E26</f>
        <v>3.883072163761227</v>
      </c>
      <c r="F28" s="4"/>
      <c r="G28" s="52"/>
    </row>
    <row r="29" spans="1:6" ht="15">
      <c r="A29" s="30"/>
      <c r="B29" s="31"/>
      <c r="C29" s="32"/>
      <c r="D29" s="33"/>
      <c r="E29" s="34"/>
      <c r="F29" s="2"/>
    </row>
    <row r="30" spans="1:6" ht="15">
      <c r="A30" s="30"/>
      <c r="B30" s="31"/>
      <c r="C30" s="32"/>
      <c r="D30" s="33"/>
      <c r="E30" s="34"/>
      <c r="F30" s="2"/>
    </row>
    <row r="31" spans="1:6" ht="15">
      <c r="A31" s="30"/>
      <c r="B31" s="31"/>
      <c r="C31" s="32"/>
      <c r="D31" s="33"/>
      <c r="E31" s="34"/>
      <c r="F31" s="2"/>
    </row>
    <row r="32" spans="1:6" ht="15">
      <c r="A32" s="30"/>
      <c r="B32" s="31"/>
      <c r="C32" s="32"/>
      <c r="D32" s="33"/>
      <c r="E32" s="34"/>
      <c r="F32" s="2"/>
    </row>
    <row r="33" spans="1:6" ht="105">
      <c r="A33" s="10" t="s">
        <v>40</v>
      </c>
      <c r="B33" s="10" t="s">
        <v>41</v>
      </c>
      <c r="C33" s="10" t="s">
        <v>42</v>
      </c>
      <c r="D33" s="10" t="s">
        <v>43</v>
      </c>
      <c r="E33" s="10" t="s">
        <v>44</v>
      </c>
      <c r="F33" s="10" t="s">
        <v>45</v>
      </c>
    </row>
    <row r="34" spans="1:6" ht="15">
      <c r="A34" s="10">
        <v>1</v>
      </c>
      <c r="B34" s="82" t="s">
        <v>116</v>
      </c>
      <c r="C34" s="10" t="s">
        <v>74</v>
      </c>
      <c r="D34" s="88">
        <f>700.54*5</f>
        <v>3502.7</v>
      </c>
      <c r="E34" s="37">
        <f>D34/12/$D$2</f>
        <v>2.9484006734006734</v>
      </c>
      <c r="F34" s="38">
        <v>1</v>
      </c>
    </row>
    <row r="35" spans="1:6" ht="15">
      <c r="A35" s="10"/>
      <c r="B35" s="60" t="s">
        <v>59</v>
      </c>
      <c r="C35" s="9"/>
      <c r="D35" s="61">
        <f>SUM(D34:D34)</f>
        <v>3502.7</v>
      </c>
      <c r="E35" s="39">
        <f>SUM(E34:E34)</f>
        <v>2.9484006734006734</v>
      </c>
      <c r="F35" s="40"/>
    </row>
    <row r="36" spans="1:6" ht="15">
      <c r="A36" s="30"/>
      <c r="B36" s="31"/>
      <c r="C36" s="32"/>
      <c r="D36" s="33"/>
      <c r="E36" s="34"/>
      <c r="F36" s="2"/>
    </row>
    <row r="37" spans="1:6" ht="15">
      <c r="A37" s="30"/>
      <c r="B37" s="31"/>
      <c r="C37" s="32"/>
      <c r="D37" s="33"/>
      <c r="E37" s="34"/>
      <c r="F37" s="2"/>
    </row>
    <row r="38" spans="1:6" ht="15">
      <c r="A38" s="30"/>
      <c r="B38" s="31"/>
      <c r="C38" s="32"/>
      <c r="D38" s="33"/>
      <c r="E38" s="34"/>
      <c r="F38" s="2"/>
    </row>
    <row r="39" spans="1:6" ht="29.25">
      <c r="A39" s="30"/>
      <c r="B39" s="31" t="s">
        <v>47</v>
      </c>
      <c r="C39" s="42">
        <f>D28+D35</f>
        <v>8115.789730548338</v>
      </c>
      <c r="D39" s="42"/>
      <c r="E39" s="42"/>
      <c r="F39" s="41"/>
    </row>
    <row r="40" spans="1:6" ht="15">
      <c r="A40" s="30"/>
      <c r="B40" s="31" t="s">
        <v>48</v>
      </c>
      <c r="C40" s="43">
        <f>E28+E35</f>
        <v>6.8314728371619005</v>
      </c>
      <c r="D40" s="41"/>
      <c r="E40" s="41"/>
      <c r="F40" s="41"/>
    </row>
    <row r="41" spans="1:6" ht="15">
      <c r="A41" s="30"/>
      <c r="B41" s="31"/>
      <c r="C41" s="43"/>
      <c r="D41" s="41"/>
      <c r="E41" s="41"/>
      <c r="F41" s="41"/>
    </row>
    <row r="42" spans="1:6" ht="15">
      <c r="A42" s="2"/>
      <c r="B42" s="2"/>
      <c r="C42" s="2"/>
      <c r="D42" s="2"/>
      <c r="E42" s="2"/>
      <c r="F42" s="2"/>
    </row>
    <row r="43" spans="1:6" ht="33" customHeight="1">
      <c r="A43" s="102" t="s">
        <v>49</v>
      </c>
      <c r="B43" s="102"/>
      <c r="C43" s="102"/>
      <c r="D43" s="102"/>
      <c r="E43" s="102"/>
      <c r="F43" s="102"/>
    </row>
    <row r="44" spans="1:6" ht="15">
      <c r="A44" s="1"/>
      <c r="B44" s="1"/>
      <c r="C44" s="1"/>
      <c r="D44" s="2"/>
      <c r="E44" s="2"/>
      <c r="F44" s="2"/>
    </row>
    <row r="45" spans="1:6" ht="71.25">
      <c r="A45" s="7"/>
      <c r="B45" s="8" t="s">
        <v>2</v>
      </c>
      <c r="C45" s="8" t="s">
        <v>3</v>
      </c>
      <c r="D45" s="8" t="s">
        <v>4</v>
      </c>
      <c r="E45" s="8" t="s">
        <v>5</v>
      </c>
      <c r="F45" s="2"/>
    </row>
    <row r="46" spans="1:5" ht="30" customHeight="1">
      <c r="A46" s="103" t="s">
        <v>50</v>
      </c>
      <c r="B46" s="103"/>
      <c r="C46" s="103"/>
      <c r="D46" s="11">
        <f>D47</f>
        <v>15.028200000000002</v>
      </c>
      <c r="E46" s="11">
        <f>E47</f>
        <v>0.012650000000000002</v>
      </c>
    </row>
    <row r="47" spans="1:5" ht="30">
      <c r="A47" s="13">
        <v>1</v>
      </c>
      <c r="B47" s="44" t="s">
        <v>51</v>
      </c>
      <c r="C47" s="44" t="s">
        <v>52</v>
      </c>
      <c r="D47" s="15">
        <f>E47*12*$D$2</f>
        <v>15.028200000000002</v>
      </c>
      <c r="E47" s="45">
        <v>0.012650000000000002</v>
      </c>
    </row>
    <row r="48" spans="1:5" ht="30" customHeight="1">
      <c r="A48" s="103" t="s">
        <v>53</v>
      </c>
      <c r="B48" s="103"/>
      <c r="C48" s="103"/>
      <c r="D48" s="11">
        <f>D49+D50+D51</f>
        <v>834.2777661301494</v>
      </c>
      <c r="E48" s="11">
        <f>E49+E50+E51</f>
        <v>0.7022540118940651</v>
      </c>
    </row>
    <row r="49" spans="1:6" ht="45">
      <c r="A49" s="13">
        <v>2</v>
      </c>
      <c r="B49" s="44" t="s">
        <v>54</v>
      </c>
      <c r="C49" s="44" t="s">
        <v>55</v>
      </c>
      <c r="D49" s="15">
        <f>E49*12*$D$2</f>
        <v>30.056400000000004</v>
      </c>
      <c r="E49" s="45">
        <v>0.025300000000000003</v>
      </c>
      <c r="F49" s="4"/>
    </row>
    <row r="50" spans="1:6" ht="30">
      <c r="A50" s="13">
        <v>3</v>
      </c>
      <c r="B50" s="46" t="s">
        <v>7</v>
      </c>
      <c r="C50" s="46" t="s">
        <v>56</v>
      </c>
      <c r="D50" s="15">
        <f>E50*12*$D$2</f>
        <v>714.0521661301493</v>
      </c>
      <c r="E50" s="45">
        <v>0.6010540118940652</v>
      </c>
      <c r="F50" s="2"/>
    </row>
    <row r="51" spans="1:6" ht="15">
      <c r="A51" s="13">
        <v>4</v>
      </c>
      <c r="B51" s="47" t="s">
        <v>57</v>
      </c>
      <c r="C51" s="7" t="s">
        <v>52</v>
      </c>
      <c r="D51" s="15">
        <f>E51*12*$D$2</f>
        <v>90.1692</v>
      </c>
      <c r="E51" s="16">
        <v>0.07590000000000001</v>
      </c>
      <c r="F51" s="30"/>
    </row>
    <row r="52" spans="1:6" ht="15">
      <c r="A52" s="8"/>
      <c r="B52" s="28" t="s">
        <v>39</v>
      </c>
      <c r="C52" s="28"/>
      <c r="D52" s="29">
        <f>D46+D48</f>
        <v>849.3059661301494</v>
      </c>
      <c r="E52" s="11">
        <f>E46+E48</f>
        <v>0.7149040118940652</v>
      </c>
      <c r="F52" s="52"/>
    </row>
    <row r="55" spans="1:6" ht="105">
      <c r="A55" s="10" t="s">
        <v>40</v>
      </c>
      <c r="B55" s="10" t="s">
        <v>41</v>
      </c>
      <c r="C55" s="10" t="s">
        <v>42</v>
      </c>
      <c r="D55" s="10" t="s">
        <v>43</v>
      </c>
      <c r="E55" s="10" t="s">
        <v>58</v>
      </c>
      <c r="F55" s="10" t="s">
        <v>45</v>
      </c>
    </row>
    <row r="56" spans="1:6" ht="15">
      <c r="A56" s="10">
        <v>1</v>
      </c>
      <c r="B56" s="82" t="s">
        <v>116</v>
      </c>
      <c r="C56" s="10" t="s">
        <v>74</v>
      </c>
      <c r="D56" s="88">
        <f>700.54*5</f>
        <v>3502.7</v>
      </c>
      <c r="E56" s="37">
        <f>D56/12/$D$2</f>
        <v>2.9484006734006734</v>
      </c>
      <c r="F56" s="38">
        <v>1</v>
      </c>
    </row>
    <row r="57" spans="1:6" ht="15">
      <c r="A57" s="49"/>
      <c r="B57" s="49" t="s">
        <v>59</v>
      </c>
      <c r="C57" s="49"/>
      <c r="D57" s="50">
        <f>SUM(D56:D56)</f>
        <v>3502.7</v>
      </c>
      <c r="E57" s="51">
        <f>SUM(E56:E56)</f>
        <v>2.9484006734006734</v>
      </c>
      <c r="F57" s="49"/>
    </row>
    <row r="61" spans="2:3" ht="29.25">
      <c r="B61" s="31" t="s">
        <v>131</v>
      </c>
      <c r="C61" s="81">
        <f>C39</f>
        <v>8115.789730548338</v>
      </c>
    </row>
  </sheetData>
  <sheetProtection/>
  <mergeCells count="11">
    <mergeCell ref="A24:C24"/>
    <mergeCell ref="A26:C26"/>
    <mergeCell ref="A1:E1"/>
    <mergeCell ref="A4:E4"/>
    <mergeCell ref="A7:C7"/>
    <mergeCell ref="A13:C13"/>
    <mergeCell ref="A48:C48"/>
    <mergeCell ref="A43:F43"/>
    <mergeCell ref="A46:C46"/>
    <mergeCell ref="A17:C17"/>
    <mergeCell ref="A21:C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zoomScale="97" zoomScaleNormal="97" zoomScalePageLayoutView="0" workbookViewId="0" topLeftCell="A37">
      <selection activeCell="H37" sqref="H1:I16384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132</v>
      </c>
      <c r="B1" s="102"/>
      <c r="C1" s="102"/>
      <c r="D1" s="102"/>
      <c r="E1" s="102"/>
      <c r="F1" s="2"/>
    </row>
    <row r="2" spans="1:6" ht="36" customHeight="1">
      <c r="A2" s="2"/>
      <c r="B2" s="1" t="s">
        <v>133</v>
      </c>
      <c r="C2" s="3"/>
      <c r="D2" s="53">
        <v>26.4</v>
      </c>
      <c r="E2" s="4" t="s">
        <v>0</v>
      </c>
      <c r="F2" s="2"/>
    </row>
    <row r="3" spans="1:6" ht="12.75" customHeight="1">
      <c r="A3" s="2"/>
      <c r="B3" s="6"/>
      <c r="C3" s="2"/>
      <c r="D3" s="2"/>
      <c r="E3" s="2"/>
      <c r="F3" s="2"/>
    </row>
    <row r="4" spans="1:6" ht="30.75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7" ht="15">
      <c r="A7" s="97" t="s">
        <v>66</v>
      </c>
      <c r="B7" s="98"/>
      <c r="C7" s="99"/>
      <c r="D7" s="11">
        <f>SUM(D8:D10)</f>
        <v>1061.1333751633638</v>
      </c>
      <c r="E7" s="11">
        <f>SUM(E8:E10)</f>
        <v>3.349537169076275</v>
      </c>
      <c r="F7" s="20"/>
      <c r="G7" s="19"/>
    </row>
    <row r="8" spans="1:7" ht="15.75" customHeight="1">
      <c r="A8" s="13">
        <v>1</v>
      </c>
      <c r="B8" s="7" t="s">
        <v>22</v>
      </c>
      <c r="C8" s="14" t="s">
        <v>23</v>
      </c>
      <c r="D8" s="15">
        <f>E8*$D$2*12</f>
        <v>446.9291996005157</v>
      </c>
      <c r="E8" s="56">
        <v>1.4107613623753652</v>
      </c>
      <c r="F8" s="18"/>
      <c r="G8" s="19"/>
    </row>
    <row r="9" spans="1:7" ht="15.75" customHeight="1">
      <c r="A9" s="13">
        <v>2</v>
      </c>
      <c r="B9" s="7" t="s">
        <v>115</v>
      </c>
      <c r="C9" s="14" t="s">
        <v>23</v>
      </c>
      <c r="D9" s="15">
        <f>E9*$D$2*12</f>
        <v>572.6397600000001</v>
      </c>
      <c r="E9" s="56">
        <v>1.8075750000000006</v>
      </c>
      <c r="F9" s="18"/>
      <c r="G9" s="19"/>
    </row>
    <row r="10" spans="1:7" ht="30">
      <c r="A10" s="13">
        <v>3</v>
      </c>
      <c r="B10" s="17" t="s">
        <v>24</v>
      </c>
      <c r="C10" s="17" t="s">
        <v>25</v>
      </c>
      <c r="D10" s="15">
        <f>E10*$D$2*12</f>
        <v>41.56441556284796</v>
      </c>
      <c r="E10" s="15">
        <v>0.13120080670090897</v>
      </c>
      <c r="F10" s="18"/>
      <c r="G10" s="19"/>
    </row>
    <row r="11" spans="1:7" ht="15">
      <c r="A11" s="97" t="s">
        <v>67</v>
      </c>
      <c r="B11" s="100"/>
      <c r="C11" s="101"/>
      <c r="D11" s="22">
        <f>SUM(D12:D12)</f>
        <v>10.583486437423046</v>
      </c>
      <c r="E11" s="22">
        <f>SUM(E12:E12)</f>
        <v>0.033407469815098005</v>
      </c>
      <c r="F11" s="18"/>
      <c r="G11" s="19"/>
    </row>
    <row r="12" spans="1:6" ht="60">
      <c r="A12" s="13">
        <v>4</v>
      </c>
      <c r="B12" s="17" t="s">
        <v>63</v>
      </c>
      <c r="C12" s="17" t="s">
        <v>20</v>
      </c>
      <c r="D12" s="15">
        <f>E12*12*$D$2</f>
        <v>10.583486437423046</v>
      </c>
      <c r="E12" s="15">
        <v>0.033407469815098005</v>
      </c>
      <c r="F12" s="2"/>
    </row>
    <row r="13" spans="1:6" ht="15">
      <c r="A13" s="95" t="s">
        <v>68</v>
      </c>
      <c r="B13" s="96"/>
      <c r="C13" s="96"/>
      <c r="D13" s="25">
        <f>SUM(D14:D15)</f>
        <v>150.84340289860071</v>
      </c>
      <c r="E13" s="25">
        <f>SUM(E14:E15)</f>
        <v>0.4761471051092194</v>
      </c>
      <c r="F13" s="2"/>
    </row>
    <row r="14" spans="1:7" ht="60">
      <c r="A14" s="13">
        <v>5</v>
      </c>
      <c r="B14" s="17" t="s">
        <v>76</v>
      </c>
      <c r="C14" s="17" t="s">
        <v>20</v>
      </c>
      <c r="D14" s="15">
        <f>E14*12*$D$2</f>
        <v>51.73565820216405</v>
      </c>
      <c r="E14" s="15">
        <v>0.16330700190077038</v>
      </c>
      <c r="F14" s="2"/>
      <c r="G14" s="57"/>
    </row>
    <row r="15" spans="1:7" ht="60">
      <c r="A15" s="13">
        <v>6</v>
      </c>
      <c r="B15" s="17" t="s">
        <v>32</v>
      </c>
      <c r="C15" s="17" t="s">
        <v>60</v>
      </c>
      <c r="D15" s="15">
        <f>E15*12*$D$2</f>
        <v>99.10774469643665</v>
      </c>
      <c r="E15" s="21">
        <v>0.31284010320844907</v>
      </c>
      <c r="F15" s="57"/>
      <c r="G15" s="57"/>
    </row>
    <row r="16" spans="1:6" ht="15">
      <c r="A16" s="95" t="s">
        <v>69</v>
      </c>
      <c r="B16" s="95"/>
      <c r="C16" s="95"/>
      <c r="D16" s="26">
        <f>SUM(D17)</f>
        <v>186.3046534057425</v>
      </c>
      <c r="E16" s="26">
        <f>SUM(E17)</f>
        <v>0.5880828705989347</v>
      </c>
      <c r="F16" s="2"/>
    </row>
    <row r="17" spans="1:7" ht="15">
      <c r="A17" s="13">
        <v>7</v>
      </c>
      <c r="B17" s="17" t="s">
        <v>35</v>
      </c>
      <c r="C17" s="17" t="s">
        <v>36</v>
      </c>
      <c r="D17" s="15">
        <f>E17*12*$D$2</f>
        <v>186.3046534057425</v>
      </c>
      <c r="E17" s="56">
        <v>0.5880828705989347</v>
      </c>
      <c r="F17" s="2"/>
      <c r="G17" s="69"/>
    </row>
    <row r="18" spans="1:6" ht="15">
      <c r="A18" s="8"/>
      <c r="B18" s="28" t="s">
        <v>39</v>
      </c>
      <c r="C18" s="28"/>
      <c r="D18" s="29">
        <f>D7+D11+D13+D16</f>
        <v>1408.8649179051301</v>
      </c>
      <c r="E18" s="11">
        <f>E7+E11+E13+E16</f>
        <v>4.447174614599527</v>
      </c>
      <c r="F18" s="4"/>
    </row>
    <row r="19" spans="1:6" ht="15">
      <c r="A19" s="70"/>
      <c r="B19" s="71"/>
      <c r="C19" s="71"/>
      <c r="D19" s="72"/>
      <c r="E19" s="73"/>
      <c r="F19" s="4"/>
    </row>
    <row r="20" spans="1:6" ht="15">
      <c r="A20" s="70"/>
      <c r="B20" s="71"/>
      <c r="C20" s="71"/>
      <c r="D20" s="72"/>
      <c r="E20" s="73"/>
      <c r="F20" s="4"/>
    </row>
    <row r="21" spans="1:6" ht="105">
      <c r="A21" s="10" t="s">
        <v>40</v>
      </c>
      <c r="B21" s="10" t="s">
        <v>41</v>
      </c>
      <c r="C21" s="10" t="s">
        <v>42</v>
      </c>
      <c r="D21" s="10" t="s">
        <v>43</v>
      </c>
      <c r="E21" s="10" t="s">
        <v>44</v>
      </c>
      <c r="F21" s="10" t="s">
        <v>45</v>
      </c>
    </row>
    <row r="22" spans="1:6" ht="15">
      <c r="A22" s="10">
        <v>1</v>
      </c>
      <c r="B22" s="82" t="s">
        <v>116</v>
      </c>
      <c r="C22" s="10" t="s">
        <v>140</v>
      </c>
      <c r="D22" s="88">
        <f>700.54*1.5</f>
        <v>1050.81</v>
      </c>
      <c r="E22" s="37">
        <f>D22/12/$D$2</f>
        <v>3.3169507575757575</v>
      </c>
      <c r="F22" s="38">
        <v>1</v>
      </c>
    </row>
    <row r="23" spans="1:6" ht="15">
      <c r="A23" s="10"/>
      <c r="B23" s="60" t="s">
        <v>59</v>
      </c>
      <c r="C23" s="9"/>
      <c r="D23" s="74">
        <f>SUM(D22:D22)</f>
        <v>1050.81</v>
      </c>
      <c r="E23" s="39">
        <f>SUM(E22:E22)</f>
        <v>3.3169507575757575</v>
      </c>
      <c r="F23" s="40"/>
    </row>
    <row r="24" spans="1:6" ht="15">
      <c r="A24" s="70"/>
      <c r="B24" s="71"/>
      <c r="C24" s="71"/>
      <c r="D24" s="72"/>
      <c r="E24" s="73"/>
      <c r="F24" s="4"/>
    </row>
    <row r="25" spans="1:6" ht="15">
      <c r="A25" s="70"/>
      <c r="B25" s="71"/>
      <c r="C25" s="71"/>
      <c r="D25" s="72"/>
      <c r="E25" s="73"/>
      <c r="F25" s="4"/>
    </row>
    <row r="26" spans="1:6" ht="15">
      <c r="A26" s="70"/>
      <c r="B26" s="71"/>
      <c r="C26" s="71"/>
      <c r="D26" s="72"/>
      <c r="E26" s="73"/>
      <c r="F26" s="4"/>
    </row>
    <row r="27" spans="1:6" ht="29.25">
      <c r="A27" s="30"/>
      <c r="B27" s="31" t="s">
        <v>47</v>
      </c>
      <c r="C27" s="42">
        <f>D18+D23</f>
        <v>2459.6749179051303</v>
      </c>
      <c r="D27" s="42"/>
      <c r="E27" s="42"/>
      <c r="F27" s="41"/>
    </row>
    <row r="28" spans="1:6" ht="15">
      <c r="A28" s="30"/>
      <c r="B28" s="31" t="s">
        <v>48</v>
      </c>
      <c r="C28" s="43">
        <f>E18+E23</f>
        <v>7.764125372175284</v>
      </c>
      <c r="D28" s="41"/>
      <c r="E28" s="41"/>
      <c r="F28" s="41"/>
    </row>
    <row r="29" spans="1:6" ht="15">
      <c r="A29" s="30"/>
      <c r="B29" s="31"/>
      <c r="C29" s="43"/>
      <c r="D29" s="41"/>
      <c r="E29" s="41"/>
      <c r="F29" s="41"/>
    </row>
    <row r="30" spans="1:6" ht="15">
      <c r="A30" s="30"/>
      <c r="B30" s="31"/>
      <c r="C30" s="43"/>
      <c r="D30" s="41"/>
      <c r="E30" s="41"/>
      <c r="F30" s="41"/>
    </row>
    <row r="31" spans="1:6" ht="33" customHeight="1">
      <c r="A31" s="102" t="s">
        <v>49</v>
      </c>
      <c r="B31" s="102"/>
      <c r="C31" s="102"/>
      <c r="D31" s="102"/>
      <c r="E31" s="102"/>
      <c r="F31" s="102"/>
    </row>
    <row r="32" spans="1:6" ht="15">
      <c r="A32" s="1"/>
      <c r="B32" s="1"/>
      <c r="C32" s="1"/>
      <c r="D32" s="2"/>
      <c r="E32" s="2"/>
      <c r="F32" s="2"/>
    </row>
    <row r="33" spans="1:6" ht="71.25">
      <c r="A33" s="7"/>
      <c r="B33" s="8" t="s">
        <v>2</v>
      </c>
      <c r="C33" s="8" t="s">
        <v>3</v>
      </c>
      <c r="D33" s="8" t="s">
        <v>4</v>
      </c>
      <c r="E33" s="8" t="s">
        <v>5</v>
      </c>
      <c r="F33" s="2"/>
    </row>
    <row r="34" spans="1:5" ht="30" customHeight="1">
      <c r="A34" s="103" t="s">
        <v>50</v>
      </c>
      <c r="B34" s="103"/>
      <c r="C34" s="103"/>
      <c r="D34" s="11">
        <f>D35</f>
        <v>4.00752</v>
      </c>
      <c r="E34" s="11">
        <f>E35</f>
        <v>0.012650000000000002</v>
      </c>
    </row>
    <row r="35" spans="1:5" ht="30">
      <c r="A35" s="13">
        <v>1</v>
      </c>
      <c r="B35" s="44" t="s">
        <v>51</v>
      </c>
      <c r="C35" s="44" t="s">
        <v>52</v>
      </c>
      <c r="D35" s="15">
        <f>E35*12*$D$2</f>
        <v>4.00752</v>
      </c>
      <c r="E35" s="45">
        <v>0.012650000000000002</v>
      </c>
    </row>
    <row r="36" spans="1:5" ht="30" customHeight="1">
      <c r="A36" s="103" t="s">
        <v>53</v>
      </c>
      <c r="B36" s="103"/>
      <c r="C36" s="103"/>
      <c r="D36" s="11">
        <f>D37+D38</f>
        <v>32.06016</v>
      </c>
      <c r="E36" s="11">
        <f>E37+E38</f>
        <v>0.10120000000000001</v>
      </c>
    </row>
    <row r="37" spans="1:5" ht="28.5" customHeight="1">
      <c r="A37" s="13">
        <v>2</v>
      </c>
      <c r="B37" s="44" t="s">
        <v>54</v>
      </c>
      <c r="C37" s="44" t="s">
        <v>55</v>
      </c>
      <c r="D37" s="15">
        <f>E37*$D$2*12</f>
        <v>8.01504</v>
      </c>
      <c r="E37" s="45">
        <v>0.025300000000000003</v>
      </c>
    </row>
    <row r="38" spans="1:5" ht="15">
      <c r="A38" s="13">
        <v>3</v>
      </c>
      <c r="B38" s="47" t="s">
        <v>57</v>
      </c>
      <c r="C38" s="7" t="s">
        <v>52</v>
      </c>
      <c r="D38" s="15">
        <f>E38*$D$2*12</f>
        <v>24.045120000000004</v>
      </c>
      <c r="E38" s="16">
        <v>0.07590000000000001</v>
      </c>
    </row>
    <row r="39" spans="1:6" ht="15">
      <c r="A39" s="8"/>
      <c r="B39" s="28" t="s">
        <v>39</v>
      </c>
      <c r="C39" s="28"/>
      <c r="D39" s="29">
        <f>D34+D36</f>
        <v>36.06768</v>
      </c>
      <c r="E39" s="11">
        <f>E34+E36</f>
        <v>0.11385</v>
      </c>
      <c r="F39" s="4"/>
    </row>
    <row r="40" spans="1:6" ht="15">
      <c r="A40" s="2"/>
      <c r="B40" s="2"/>
      <c r="C40" s="2"/>
      <c r="D40" s="2"/>
      <c r="E40" s="2"/>
      <c r="F40" s="2"/>
    </row>
    <row r="41" spans="1:6" ht="15">
      <c r="A41" s="35"/>
      <c r="B41" s="35"/>
      <c r="C41" s="35"/>
      <c r="D41" s="35"/>
      <c r="E41" s="35"/>
      <c r="F41" s="36"/>
    </row>
    <row r="42" spans="1:6" ht="105">
      <c r="A42" s="10" t="s">
        <v>40</v>
      </c>
      <c r="B42" s="10" t="s">
        <v>41</v>
      </c>
      <c r="C42" s="10" t="s">
        <v>42</v>
      </c>
      <c r="D42" s="10" t="s">
        <v>43</v>
      </c>
      <c r="E42" s="10" t="s">
        <v>58</v>
      </c>
      <c r="F42" s="10" t="s">
        <v>45</v>
      </c>
    </row>
    <row r="43" spans="1:6" ht="15">
      <c r="A43" s="10">
        <v>1</v>
      </c>
      <c r="B43" s="82" t="s">
        <v>116</v>
      </c>
      <c r="C43" s="10" t="s">
        <v>140</v>
      </c>
      <c r="D43" s="88">
        <f>700.54*1.5</f>
        <v>1050.81</v>
      </c>
      <c r="E43" s="37">
        <f>D43/12/$D$2</f>
        <v>3.3169507575757575</v>
      </c>
      <c r="F43" s="38">
        <v>1</v>
      </c>
    </row>
    <row r="44" spans="1:6" ht="15">
      <c r="A44" s="49"/>
      <c r="B44" s="49" t="s">
        <v>59</v>
      </c>
      <c r="C44" s="49"/>
      <c r="D44" s="86">
        <f>SUM(D43:D43)</f>
        <v>1050.81</v>
      </c>
      <c r="E44" s="51">
        <f>SUM(E43:E43)</f>
        <v>3.3169507575757575</v>
      </c>
      <c r="F44" s="49"/>
    </row>
    <row r="48" spans="2:3" ht="29.25">
      <c r="B48" s="31" t="s">
        <v>134</v>
      </c>
      <c r="C48" s="81">
        <f>C27</f>
        <v>2459.6749179051303</v>
      </c>
    </row>
  </sheetData>
  <sheetProtection/>
  <mergeCells count="9">
    <mergeCell ref="A13:C13"/>
    <mergeCell ref="A36:C36"/>
    <mergeCell ref="A16:C16"/>
    <mergeCell ref="A31:F31"/>
    <mergeCell ref="A34:C34"/>
    <mergeCell ref="A1:E1"/>
    <mergeCell ref="A4:E4"/>
    <mergeCell ref="A7:C7"/>
    <mergeCell ref="A11:C11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0"/>
  <sheetViews>
    <sheetView zoomScale="97" zoomScaleNormal="97" zoomScalePageLayoutView="0" workbookViewId="0" topLeftCell="A37">
      <selection activeCell="H37" sqref="H1:I16384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135</v>
      </c>
      <c r="B1" s="102"/>
      <c r="C1" s="102"/>
      <c r="D1" s="102"/>
      <c r="E1" s="102"/>
      <c r="F1" s="2"/>
    </row>
    <row r="2" spans="1:6" ht="39" customHeight="1">
      <c r="A2" s="2"/>
      <c r="B2" s="1" t="s">
        <v>136</v>
      </c>
      <c r="C2" s="3"/>
      <c r="D2" s="53">
        <v>44.9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30.75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7" ht="15">
      <c r="A7" s="97" t="s">
        <v>66</v>
      </c>
      <c r="B7" s="98"/>
      <c r="C7" s="99"/>
      <c r="D7" s="11">
        <f>SUM(D8:D10)</f>
        <v>826.3117794688934</v>
      </c>
      <c r="E7" s="11">
        <f>SUM(E8:E10)</f>
        <v>1.5336150324218512</v>
      </c>
      <c r="F7" s="20"/>
      <c r="G7" s="19"/>
    </row>
    <row r="8" spans="1:7" ht="15.75" customHeight="1">
      <c r="A8" s="13">
        <v>1</v>
      </c>
      <c r="B8" s="7" t="s">
        <v>22</v>
      </c>
      <c r="C8" s="14" t="s">
        <v>23</v>
      </c>
      <c r="D8" s="15">
        <f>E8*$D$2*12</f>
        <v>470.2313078397926</v>
      </c>
      <c r="E8" s="21">
        <v>0.8727381363025104</v>
      </c>
      <c r="F8" s="18"/>
      <c r="G8" s="19"/>
    </row>
    <row r="9" spans="1:7" ht="15.75" customHeight="1">
      <c r="A9" s="13">
        <v>2</v>
      </c>
      <c r="B9" s="7" t="s">
        <v>115</v>
      </c>
      <c r="C9" s="14" t="s">
        <v>23</v>
      </c>
      <c r="D9" s="15">
        <f aca="true" t="shared" si="0" ref="D9:D17">E9*$D$2*12</f>
        <v>312.34896000000003</v>
      </c>
      <c r="E9" s="56">
        <v>0.5797122494432072</v>
      </c>
      <c r="F9" s="18"/>
      <c r="G9" s="19"/>
    </row>
    <row r="10" spans="1:7" ht="30">
      <c r="A10" s="13">
        <v>3</v>
      </c>
      <c r="B10" s="17" t="s">
        <v>24</v>
      </c>
      <c r="C10" s="17" t="s">
        <v>25</v>
      </c>
      <c r="D10" s="15">
        <f t="shared" si="0"/>
        <v>43.73151162910076</v>
      </c>
      <c r="E10" s="15">
        <v>0.08116464667613356</v>
      </c>
      <c r="F10" s="18"/>
      <c r="G10" s="19"/>
    </row>
    <row r="11" spans="1:7" ht="15">
      <c r="A11" s="97" t="s">
        <v>67</v>
      </c>
      <c r="B11" s="100"/>
      <c r="C11" s="101"/>
      <c r="D11" s="22">
        <f>SUM(D12:D12)</f>
        <v>16.70293641617908</v>
      </c>
      <c r="E11" s="22">
        <f>SUM(E12:E12)</f>
        <v>0.03100025318518761</v>
      </c>
      <c r="F11" s="18"/>
      <c r="G11" s="19"/>
    </row>
    <row r="12" spans="1:6" ht="60">
      <c r="A12" s="13">
        <v>4</v>
      </c>
      <c r="B12" s="17" t="s">
        <v>63</v>
      </c>
      <c r="C12" s="17" t="s">
        <v>20</v>
      </c>
      <c r="D12" s="15">
        <f t="shared" si="0"/>
        <v>16.70293641617908</v>
      </c>
      <c r="E12" s="15">
        <v>0.03100025318518761</v>
      </c>
      <c r="F12" s="2"/>
    </row>
    <row r="13" spans="1:6" ht="15">
      <c r="A13" s="95" t="s">
        <v>68</v>
      </c>
      <c r="B13" s="96"/>
      <c r="C13" s="96"/>
      <c r="D13" s="25">
        <f>SUM(D14:D15)</f>
        <v>210.2181932568878</v>
      </c>
      <c r="E13" s="25">
        <f>SUM(E14:E15)</f>
        <v>0.390159972637134</v>
      </c>
      <c r="F13" s="2"/>
    </row>
    <row r="14" spans="1:6" ht="60">
      <c r="A14" s="13">
        <v>5</v>
      </c>
      <c r="B14" s="17" t="s">
        <v>76</v>
      </c>
      <c r="C14" s="17" t="s">
        <v>20</v>
      </c>
      <c r="D14" s="15">
        <f t="shared" si="0"/>
        <v>41.65994564817567</v>
      </c>
      <c r="E14" s="15">
        <v>0.07731986942868536</v>
      </c>
      <c r="F14" s="2"/>
    </row>
    <row r="15" spans="1:6" ht="60">
      <c r="A15" s="13">
        <v>6</v>
      </c>
      <c r="B15" s="17" t="s">
        <v>32</v>
      </c>
      <c r="C15" s="17" t="s">
        <v>60</v>
      </c>
      <c r="D15" s="15">
        <f t="shared" si="0"/>
        <v>168.55824760871212</v>
      </c>
      <c r="E15" s="21">
        <v>0.3128401032084486</v>
      </c>
      <c r="F15" s="2"/>
    </row>
    <row r="16" spans="1:6" ht="15">
      <c r="A16" s="95" t="s">
        <v>69</v>
      </c>
      <c r="B16" s="95"/>
      <c r="C16" s="95"/>
      <c r="D16" s="26">
        <f>SUM(D17)</f>
        <v>220.04345148269294</v>
      </c>
      <c r="E16" s="26">
        <f>SUM(E17)</f>
        <v>0.4083954184905214</v>
      </c>
      <c r="F16" s="2"/>
    </row>
    <row r="17" spans="1:6" ht="15">
      <c r="A17" s="13">
        <v>7</v>
      </c>
      <c r="B17" s="17" t="s">
        <v>35</v>
      </c>
      <c r="C17" s="17" t="s">
        <v>36</v>
      </c>
      <c r="D17" s="15">
        <f t="shared" si="0"/>
        <v>220.04345148269294</v>
      </c>
      <c r="E17" s="27">
        <v>0.4083954184905214</v>
      </c>
      <c r="F17" s="2"/>
    </row>
    <row r="18" spans="1:6" ht="15">
      <c r="A18" s="8"/>
      <c r="B18" s="28" t="s">
        <v>39</v>
      </c>
      <c r="C18" s="28"/>
      <c r="D18" s="29">
        <f>D7+D11+D13+D16</f>
        <v>1273.2763606246533</v>
      </c>
      <c r="E18" s="11">
        <f>E7+E11+E13+E16</f>
        <v>2.3631706767346943</v>
      </c>
      <c r="F18" s="4"/>
    </row>
    <row r="19" spans="1:6" ht="15">
      <c r="A19" s="30"/>
      <c r="B19" s="31"/>
      <c r="C19" s="32"/>
      <c r="D19" s="33"/>
      <c r="E19" s="34"/>
      <c r="F19" s="2"/>
    </row>
    <row r="20" spans="1:6" ht="15">
      <c r="A20" s="30"/>
      <c r="B20" s="31"/>
      <c r="C20" s="32"/>
      <c r="D20" s="33"/>
      <c r="E20" s="34"/>
      <c r="F20" s="2"/>
    </row>
    <row r="21" spans="1:6" ht="15">
      <c r="A21" s="30"/>
      <c r="B21" s="31"/>
      <c r="C21" s="32"/>
      <c r="D21" s="33"/>
      <c r="E21" s="34"/>
      <c r="F21" s="2"/>
    </row>
    <row r="22" spans="1:6" ht="105">
      <c r="A22" s="10" t="s">
        <v>40</v>
      </c>
      <c r="B22" s="10" t="s">
        <v>41</v>
      </c>
      <c r="C22" s="10" t="s">
        <v>42</v>
      </c>
      <c r="D22" s="10" t="s">
        <v>43</v>
      </c>
      <c r="E22" s="10" t="s">
        <v>44</v>
      </c>
      <c r="F22" s="10" t="s">
        <v>45</v>
      </c>
    </row>
    <row r="23" spans="1:6" ht="15">
      <c r="A23" s="10">
        <v>1</v>
      </c>
      <c r="B23" s="82" t="s">
        <v>116</v>
      </c>
      <c r="C23" s="10" t="s">
        <v>242</v>
      </c>
      <c r="D23" s="88">
        <f>700.54*2.3</f>
        <v>1611.2419999999997</v>
      </c>
      <c r="E23" s="37">
        <f>D23/12/$D$2</f>
        <v>2.9904268745360056</v>
      </c>
      <c r="F23" s="38">
        <v>1</v>
      </c>
    </row>
    <row r="24" spans="1:6" ht="15">
      <c r="A24" s="10"/>
      <c r="B24" s="60" t="s">
        <v>59</v>
      </c>
      <c r="C24" s="9"/>
      <c r="D24" s="74">
        <f>SUM(D23:D23)</f>
        <v>1611.2419999999997</v>
      </c>
      <c r="E24" s="39">
        <f>SUM(E23:E23)</f>
        <v>2.9904268745360056</v>
      </c>
      <c r="F24" s="40"/>
    </row>
    <row r="25" spans="1:6" ht="15">
      <c r="A25" s="30"/>
      <c r="B25" s="31"/>
      <c r="C25" s="32"/>
      <c r="D25" s="33"/>
      <c r="E25" s="34"/>
      <c r="F25" s="2"/>
    </row>
    <row r="26" spans="1:6" ht="15">
      <c r="A26" s="30"/>
      <c r="B26" s="31"/>
      <c r="C26" s="32"/>
      <c r="D26" s="33"/>
      <c r="E26" s="34"/>
      <c r="F26" s="2"/>
    </row>
    <row r="27" spans="1:6" ht="15">
      <c r="A27" s="30"/>
      <c r="B27" s="31"/>
      <c r="C27" s="32"/>
      <c r="D27" s="33"/>
      <c r="E27" s="34"/>
      <c r="F27" s="2"/>
    </row>
    <row r="28" spans="1:6" ht="15">
      <c r="A28" s="30"/>
      <c r="B28" s="31"/>
      <c r="C28" s="32"/>
      <c r="D28" s="33"/>
      <c r="E28" s="34"/>
      <c r="F28" s="2"/>
    </row>
    <row r="29" spans="1:6" ht="29.25">
      <c r="A29" s="30"/>
      <c r="B29" s="31" t="s">
        <v>47</v>
      </c>
      <c r="C29" s="42">
        <f>D18+D24</f>
        <v>2884.518360624653</v>
      </c>
      <c r="D29" s="42"/>
      <c r="E29" s="42"/>
      <c r="F29" s="41"/>
    </row>
    <row r="30" spans="1:6" ht="15">
      <c r="A30" s="30"/>
      <c r="B30" s="31" t="s">
        <v>48</v>
      </c>
      <c r="C30" s="43">
        <f>E18+E24</f>
        <v>5.3535975512707</v>
      </c>
      <c r="D30" s="41"/>
      <c r="E30" s="41"/>
      <c r="F30" s="41"/>
    </row>
    <row r="31" spans="1:6" ht="15">
      <c r="A31" s="30"/>
      <c r="B31" s="31"/>
      <c r="C31" s="43"/>
      <c r="D31" s="41"/>
      <c r="E31" s="41"/>
      <c r="F31" s="41"/>
    </row>
    <row r="32" spans="1:6" ht="15">
      <c r="A32" s="2"/>
      <c r="B32" s="2"/>
      <c r="C32" s="2"/>
      <c r="D32" s="2"/>
      <c r="E32" s="2"/>
      <c r="F32" s="2"/>
    </row>
    <row r="33" spans="1:6" ht="33" customHeight="1">
      <c r="A33" s="102" t="s">
        <v>49</v>
      </c>
      <c r="B33" s="102"/>
      <c r="C33" s="102"/>
      <c r="D33" s="102"/>
      <c r="E33" s="102"/>
      <c r="F33" s="102"/>
    </row>
    <row r="34" spans="1:6" ht="15">
      <c r="A34" s="1"/>
      <c r="B34" s="1"/>
      <c r="C34" s="1"/>
      <c r="D34" s="2"/>
      <c r="E34" s="2"/>
      <c r="F34" s="2"/>
    </row>
    <row r="35" spans="1:6" ht="71.25">
      <c r="A35" s="7"/>
      <c r="B35" s="8" t="s">
        <v>2</v>
      </c>
      <c r="C35" s="8" t="s">
        <v>3</v>
      </c>
      <c r="D35" s="8" t="s">
        <v>4</v>
      </c>
      <c r="E35" s="8" t="s">
        <v>5</v>
      </c>
      <c r="F35" s="2"/>
    </row>
    <row r="36" spans="1:5" ht="30.75" customHeight="1">
      <c r="A36" s="103" t="s">
        <v>50</v>
      </c>
      <c r="B36" s="103"/>
      <c r="C36" s="103"/>
      <c r="D36" s="11">
        <f>D37</f>
        <v>6.81582</v>
      </c>
      <c r="E36" s="11">
        <f>E37</f>
        <v>0.012650000000000002</v>
      </c>
    </row>
    <row r="37" spans="1:5" ht="30">
      <c r="A37" s="13">
        <v>1</v>
      </c>
      <c r="B37" s="44" t="s">
        <v>51</v>
      </c>
      <c r="C37" s="44" t="s">
        <v>52</v>
      </c>
      <c r="D37" s="15">
        <f>E37*12*$D$2</f>
        <v>6.81582</v>
      </c>
      <c r="E37" s="45">
        <v>0.012650000000000002</v>
      </c>
    </row>
    <row r="38" spans="1:5" ht="30" customHeight="1">
      <c r="A38" s="103" t="s">
        <v>53</v>
      </c>
      <c r="B38" s="103"/>
      <c r="C38" s="103"/>
      <c r="D38" s="11">
        <f>D39+D40</f>
        <v>54.52656</v>
      </c>
      <c r="E38" s="11">
        <f>E39+E40</f>
        <v>0.10120000000000001</v>
      </c>
    </row>
    <row r="39" spans="1:5" ht="28.5" customHeight="1">
      <c r="A39" s="13">
        <v>2</v>
      </c>
      <c r="B39" s="44" t="s">
        <v>54</v>
      </c>
      <c r="C39" s="44" t="s">
        <v>55</v>
      </c>
      <c r="D39" s="15">
        <f>E39*$D$2*12</f>
        <v>13.63164</v>
      </c>
      <c r="E39" s="45">
        <v>0.025300000000000003</v>
      </c>
    </row>
    <row r="40" spans="1:5" ht="15">
      <c r="A40" s="13">
        <v>3</v>
      </c>
      <c r="B40" s="47" t="s">
        <v>57</v>
      </c>
      <c r="C40" s="7" t="s">
        <v>52</v>
      </c>
      <c r="D40" s="15">
        <f>E40*$D$2*12</f>
        <v>40.89492</v>
      </c>
      <c r="E40" s="16">
        <v>0.07590000000000001</v>
      </c>
    </row>
    <row r="41" spans="1:6" ht="15">
      <c r="A41" s="8"/>
      <c r="B41" s="28" t="s">
        <v>39</v>
      </c>
      <c r="C41" s="28"/>
      <c r="D41" s="29">
        <f>D36+D38</f>
        <v>61.342380000000006</v>
      </c>
      <c r="E41" s="11">
        <f>E36+E38</f>
        <v>0.11385</v>
      </c>
      <c r="F41" s="4"/>
    </row>
    <row r="42" spans="1:6" ht="15">
      <c r="A42" s="2"/>
      <c r="B42" s="2"/>
      <c r="C42" s="2"/>
      <c r="D42" s="2"/>
      <c r="E42" s="2"/>
      <c r="F42" s="2"/>
    </row>
    <row r="43" spans="1:6" ht="15">
      <c r="A43" s="35"/>
      <c r="B43" s="35"/>
      <c r="C43" s="35"/>
      <c r="D43" s="35"/>
      <c r="E43" s="35"/>
      <c r="F43" s="36"/>
    </row>
    <row r="44" spans="1:6" ht="105">
      <c r="A44" s="10" t="s">
        <v>40</v>
      </c>
      <c r="B44" s="10" t="s">
        <v>41</v>
      </c>
      <c r="C44" s="10" t="s">
        <v>42</v>
      </c>
      <c r="D44" s="10" t="s">
        <v>43</v>
      </c>
      <c r="E44" s="10" t="s">
        <v>58</v>
      </c>
      <c r="F44" s="10" t="s">
        <v>45</v>
      </c>
    </row>
    <row r="45" spans="1:6" ht="15">
      <c r="A45" s="10">
        <v>1</v>
      </c>
      <c r="B45" s="82" t="s">
        <v>116</v>
      </c>
      <c r="C45" s="10" t="s">
        <v>242</v>
      </c>
      <c r="D45" s="88">
        <f>700.54*2.3</f>
        <v>1611.2419999999997</v>
      </c>
      <c r="E45" s="37">
        <f>D45/12/$D$2</f>
        <v>2.9904268745360056</v>
      </c>
      <c r="F45" s="38">
        <v>1</v>
      </c>
    </row>
    <row r="46" spans="1:6" ht="15">
      <c r="A46" s="49"/>
      <c r="B46" s="49" t="s">
        <v>59</v>
      </c>
      <c r="C46" s="49"/>
      <c r="D46" s="50">
        <f>SUM(D45:D45)</f>
        <v>1611.2419999999997</v>
      </c>
      <c r="E46" s="51">
        <f>SUM(E45:E45)</f>
        <v>2.9904268745360056</v>
      </c>
      <c r="F46" s="49"/>
    </row>
    <row r="50" spans="2:3" ht="29.25">
      <c r="B50" s="31" t="s">
        <v>137</v>
      </c>
      <c r="C50" s="81">
        <f>C29</f>
        <v>2884.518360624653</v>
      </c>
    </row>
  </sheetData>
  <sheetProtection/>
  <mergeCells count="9">
    <mergeCell ref="A1:E1"/>
    <mergeCell ref="A38:C38"/>
    <mergeCell ref="A16:C16"/>
    <mergeCell ref="A33:F33"/>
    <mergeCell ref="A36:C36"/>
    <mergeCell ref="A7:C7"/>
    <mergeCell ref="A4:E4"/>
    <mergeCell ref="A13:C13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2"/>
  <sheetViews>
    <sheetView zoomScale="97" zoomScaleNormal="97" zoomScalePageLayoutView="0" workbookViewId="0" topLeftCell="A51">
      <selection activeCell="H51" sqref="H1:I16384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6" ht="15" customHeight="1">
      <c r="A1" s="102" t="s">
        <v>143</v>
      </c>
      <c r="B1" s="102"/>
      <c r="C1" s="102"/>
      <c r="D1" s="102"/>
      <c r="E1" s="102"/>
      <c r="F1" s="2"/>
    </row>
    <row r="2" spans="1:6" ht="15">
      <c r="A2" s="2"/>
      <c r="B2" s="1" t="s">
        <v>144</v>
      </c>
      <c r="C2" s="3"/>
      <c r="D2" s="53">
        <v>195</v>
      </c>
      <c r="E2" s="4" t="s">
        <v>0</v>
      </c>
      <c r="F2" s="2"/>
    </row>
    <row r="3" spans="1:6" ht="15">
      <c r="A3" s="2"/>
      <c r="B3" s="6"/>
      <c r="C3" s="2"/>
      <c r="D3" s="2"/>
      <c r="E3" s="2"/>
      <c r="F3" s="2"/>
    </row>
    <row r="4" spans="1:6" ht="30.75" customHeight="1">
      <c r="A4" s="102" t="s">
        <v>1</v>
      </c>
      <c r="B4" s="102"/>
      <c r="C4" s="102"/>
      <c r="D4" s="102"/>
      <c r="E4" s="10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2"/>
    </row>
    <row r="7" spans="1:6" ht="30.75" customHeight="1">
      <c r="A7" s="95" t="s">
        <v>6</v>
      </c>
      <c r="B7" s="96"/>
      <c r="C7" s="96"/>
      <c r="D7" s="11">
        <f>SUM(D8:D14)</f>
        <v>5626.422648917433</v>
      </c>
      <c r="E7" s="11">
        <f>SUM(E8:E14)</f>
        <v>2.4044541234689887</v>
      </c>
      <c r="F7" s="12"/>
    </row>
    <row r="8" spans="1:6" ht="15.75" customHeight="1">
      <c r="A8" s="13">
        <v>1</v>
      </c>
      <c r="B8" s="7" t="s">
        <v>7</v>
      </c>
      <c r="C8" s="14" t="s">
        <v>8</v>
      </c>
      <c r="D8" s="15">
        <f aca="true" t="shared" si="0" ref="D8:D14">E8*$D$2*12</f>
        <v>191.74547677900526</v>
      </c>
      <c r="E8" s="16">
        <v>0.08194251144401934</v>
      </c>
      <c r="F8" s="2"/>
    </row>
    <row r="9" spans="1:6" ht="15.75" customHeight="1">
      <c r="A9" s="13">
        <v>2</v>
      </c>
      <c r="B9" s="7" t="s">
        <v>9</v>
      </c>
      <c r="C9" s="14" t="s">
        <v>8</v>
      </c>
      <c r="D9" s="15">
        <f t="shared" si="0"/>
        <v>2963.133399141121</v>
      </c>
      <c r="E9" s="16">
        <v>1.2662963244192824</v>
      </c>
      <c r="F9" s="2"/>
    </row>
    <row r="10" spans="1:6" ht="15.75" customHeight="1">
      <c r="A10" s="13">
        <v>3</v>
      </c>
      <c r="B10" s="7" t="s">
        <v>78</v>
      </c>
      <c r="C10" s="14" t="s">
        <v>79</v>
      </c>
      <c r="D10" s="15">
        <f t="shared" si="0"/>
        <v>286.9500112342795</v>
      </c>
      <c r="E10" s="16">
        <v>0.12262820992917926</v>
      </c>
      <c r="F10" s="2"/>
    </row>
    <row r="11" spans="1:6" ht="30">
      <c r="A11" s="13">
        <v>4</v>
      </c>
      <c r="B11" s="7" t="s">
        <v>11</v>
      </c>
      <c r="C11" s="17" t="s">
        <v>12</v>
      </c>
      <c r="D11" s="15">
        <f t="shared" si="0"/>
        <v>245.12916065497842</v>
      </c>
      <c r="E11" s="16">
        <v>0.10475605156195658</v>
      </c>
      <c r="F11" s="2"/>
    </row>
    <row r="12" spans="1:6" ht="60">
      <c r="A12" s="13">
        <v>5</v>
      </c>
      <c r="B12" s="14" t="s">
        <v>13</v>
      </c>
      <c r="C12" s="14" t="s">
        <v>14</v>
      </c>
      <c r="D12" s="15">
        <f t="shared" si="0"/>
        <v>1307.3555234932185</v>
      </c>
      <c r="E12" s="16">
        <v>0.5586989416637685</v>
      </c>
      <c r="F12" s="2"/>
    </row>
    <row r="13" spans="1:6" ht="15.75" customHeight="1">
      <c r="A13" s="13">
        <v>6</v>
      </c>
      <c r="B13" s="17" t="s">
        <v>57</v>
      </c>
      <c r="C13" s="17" t="s">
        <v>18</v>
      </c>
      <c r="D13" s="15">
        <f t="shared" si="0"/>
        <v>463.1940239769358</v>
      </c>
      <c r="E13" s="16">
        <v>0.1979461640927076</v>
      </c>
      <c r="F13" s="2"/>
    </row>
    <row r="14" spans="1:7" ht="15.75" customHeight="1">
      <c r="A14" s="13">
        <v>7</v>
      </c>
      <c r="B14" s="17" t="s">
        <v>19</v>
      </c>
      <c r="C14" s="17" t="s">
        <v>20</v>
      </c>
      <c r="D14" s="15">
        <f t="shared" si="0"/>
        <v>168.9150536378946</v>
      </c>
      <c r="E14" s="15">
        <v>0.07218592035807461</v>
      </c>
      <c r="F14" s="18"/>
      <c r="G14" s="19"/>
    </row>
    <row r="15" spans="1:7" ht="15">
      <c r="A15" s="97" t="s">
        <v>62</v>
      </c>
      <c r="B15" s="98"/>
      <c r="C15" s="99"/>
      <c r="D15" s="11">
        <f>SUM(D16:D18)</f>
        <v>3021.764560871273</v>
      </c>
      <c r="E15" s="11">
        <f>SUM(E16:E18)</f>
        <v>1.2913523764407149</v>
      </c>
      <c r="F15" s="20"/>
      <c r="G15" s="19"/>
    </row>
    <row r="16" spans="1:7" ht="15.75" customHeight="1">
      <c r="A16" s="13">
        <v>8</v>
      </c>
      <c r="B16" s="7" t="s">
        <v>22</v>
      </c>
      <c r="C16" s="14" t="s">
        <v>23</v>
      </c>
      <c r="D16" s="15">
        <f>E16*$D$2*12</f>
        <v>2383.622397869417</v>
      </c>
      <c r="E16" s="21">
        <v>1.0186420503715456</v>
      </c>
      <c r="F16" s="18"/>
      <c r="G16" s="19"/>
    </row>
    <row r="17" spans="1:7" ht="15.75" customHeight="1">
      <c r="A17" s="13">
        <v>9</v>
      </c>
      <c r="B17" s="7" t="s">
        <v>115</v>
      </c>
      <c r="C17" s="14" t="s">
        <v>23</v>
      </c>
      <c r="D17" s="15">
        <f>E17*$D$2*12</f>
        <v>416.46528</v>
      </c>
      <c r="E17" s="56">
        <v>0.1779766153846154</v>
      </c>
      <c r="F17" s="18"/>
      <c r="G17" s="19"/>
    </row>
    <row r="18" spans="1:7" ht="30">
      <c r="A18" s="13">
        <v>10</v>
      </c>
      <c r="B18" s="17" t="s">
        <v>24</v>
      </c>
      <c r="C18" s="17" t="s">
        <v>25</v>
      </c>
      <c r="D18" s="15">
        <f>E18*$D$2*12</f>
        <v>221.6768830018558</v>
      </c>
      <c r="E18" s="15">
        <v>0.09473371068455377</v>
      </c>
      <c r="F18" s="18"/>
      <c r="G18" s="19"/>
    </row>
    <row r="19" spans="1:7" ht="15">
      <c r="A19" s="97" t="s">
        <v>26</v>
      </c>
      <c r="B19" s="100"/>
      <c r="C19" s="101"/>
      <c r="D19" s="22">
        <f>SUM(D20:D22)</f>
        <v>637.3467504973949</v>
      </c>
      <c r="E19" s="22">
        <f>SUM(E20:E22)</f>
        <v>0.2723704061954679</v>
      </c>
      <c r="F19" s="18"/>
      <c r="G19" s="19"/>
    </row>
    <row r="20" spans="1:7" ht="15.75" customHeight="1">
      <c r="A20" s="13">
        <v>11</v>
      </c>
      <c r="B20" s="17" t="s">
        <v>27</v>
      </c>
      <c r="C20" s="17" t="s">
        <v>20</v>
      </c>
      <c r="D20" s="15">
        <f>E20*12*$D$2</f>
        <v>202.44608649085924</v>
      </c>
      <c r="E20" s="16">
        <v>0.08651542157729028</v>
      </c>
      <c r="F20" s="12"/>
      <c r="G20" s="23"/>
    </row>
    <row r="21" spans="1:6" ht="30">
      <c r="A21" s="13">
        <v>12</v>
      </c>
      <c r="B21" s="17" t="s">
        <v>29</v>
      </c>
      <c r="C21" s="17" t="s">
        <v>20</v>
      </c>
      <c r="D21" s="15">
        <f>E21*12*$D$2</f>
        <v>325.1912958201777</v>
      </c>
      <c r="E21" s="16">
        <v>0.13897063923939218</v>
      </c>
      <c r="F21" s="2"/>
    </row>
    <row r="22" spans="1:6" ht="60">
      <c r="A22" s="13">
        <v>13</v>
      </c>
      <c r="B22" s="17" t="s">
        <v>63</v>
      </c>
      <c r="C22" s="17" t="s">
        <v>20</v>
      </c>
      <c r="D22" s="15">
        <f>E22*12*$D$2</f>
        <v>109.70936818635789</v>
      </c>
      <c r="E22" s="15">
        <v>0.04688434537878543</v>
      </c>
      <c r="F22" s="2"/>
    </row>
    <row r="23" spans="1:6" ht="15">
      <c r="A23" s="95" t="s">
        <v>31</v>
      </c>
      <c r="B23" s="96"/>
      <c r="C23" s="96"/>
      <c r="D23" s="25">
        <f>SUM(D24:D25)</f>
        <v>822.4245795639124</v>
      </c>
      <c r="E23" s="25">
        <f>SUM(E24:E25)</f>
        <v>0.35146349554013356</v>
      </c>
      <c r="F23" s="2"/>
    </row>
    <row r="24" spans="1:6" ht="60">
      <c r="A24" s="13">
        <v>14</v>
      </c>
      <c r="B24" s="17" t="s">
        <v>76</v>
      </c>
      <c r="C24" s="17" t="s">
        <v>20</v>
      </c>
      <c r="D24" s="15">
        <f>E24*12*$D$2</f>
        <v>90.37873805614271</v>
      </c>
      <c r="E24" s="15">
        <v>0.038623392331684915</v>
      </c>
      <c r="F24" s="2"/>
    </row>
    <row r="25" spans="1:6" ht="60">
      <c r="A25" s="13">
        <v>15</v>
      </c>
      <c r="B25" s="17" t="s">
        <v>32</v>
      </c>
      <c r="C25" s="17" t="s">
        <v>60</v>
      </c>
      <c r="D25" s="15">
        <f>E25*12*$D$2</f>
        <v>732.0458415077698</v>
      </c>
      <c r="E25" s="21">
        <v>0.3128401032084486</v>
      </c>
      <c r="F25" s="2"/>
    </row>
    <row r="26" spans="1:6" ht="15">
      <c r="A26" s="95" t="s">
        <v>34</v>
      </c>
      <c r="B26" s="95"/>
      <c r="C26" s="95"/>
      <c r="D26" s="26">
        <f>SUM(D27)</f>
        <v>707.4144000000006</v>
      </c>
      <c r="E26" s="26">
        <f>SUM(E27)</f>
        <v>0.3023138461538464</v>
      </c>
      <c r="F26" s="2"/>
    </row>
    <row r="27" spans="1:6" ht="15">
      <c r="A27" s="13">
        <v>16</v>
      </c>
      <c r="B27" s="17" t="s">
        <v>35</v>
      </c>
      <c r="C27" s="17" t="s">
        <v>36</v>
      </c>
      <c r="D27" s="15">
        <f>E27*12*$D$2</f>
        <v>707.4144000000006</v>
      </c>
      <c r="E27" s="27">
        <v>0.3023138461538464</v>
      </c>
      <c r="F27" s="2"/>
    </row>
    <row r="28" spans="1:6" ht="15">
      <c r="A28" s="95" t="s">
        <v>37</v>
      </c>
      <c r="B28" s="95"/>
      <c r="C28" s="95"/>
      <c r="D28" s="26">
        <f>SUM(D29:D30)</f>
        <v>114.77009316437352</v>
      </c>
      <c r="E28" s="26">
        <f>SUM(E29:E30)</f>
        <v>0.04904704836084338</v>
      </c>
      <c r="F28" s="2"/>
    </row>
    <row r="29" spans="1:6" ht="30">
      <c r="A29" s="13">
        <v>17</v>
      </c>
      <c r="B29" s="17" t="s">
        <v>38</v>
      </c>
      <c r="C29" s="17" t="s">
        <v>25</v>
      </c>
      <c r="D29" s="15">
        <f>E29*12*$D$2</f>
        <v>86.45609316437351</v>
      </c>
      <c r="E29" s="21">
        <v>0.03694704836084338</v>
      </c>
      <c r="F29" s="2"/>
    </row>
    <row r="30" spans="1:6" ht="45">
      <c r="A30" s="13">
        <v>18</v>
      </c>
      <c r="B30" s="17" t="s">
        <v>72</v>
      </c>
      <c r="C30" s="17" t="s">
        <v>73</v>
      </c>
      <c r="D30" s="15">
        <f>E30*12*$D$2</f>
        <v>28.314000000000004</v>
      </c>
      <c r="E30" s="15">
        <v>0.012100000000000001</v>
      </c>
      <c r="F30" s="2"/>
    </row>
    <row r="31" spans="1:6" ht="15">
      <c r="A31" s="8"/>
      <c r="B31" s="28" t="s">
        <v>39</v>
      </c>
      <c r="C31" s="28"/>
      <c r="D31" s="29">
        <f>D7+D15+D19+D23+D26+D28</f>
        <v>10930.143033014388</v>
      </c>
      <c r="E31" s="11">
        <f>E7+E15+E19+E23+E26+E28</f>
        <v>4.671001296159995</v>
      </c>
      <c r="F31" s="4"/>
    </row>
    <row r="32" spans="1:6" ht="4.5" customHeight="1">
      <c r="A32" s="30"/>
      <c r="B32" s="31"/>
      <c r="C32" s="32"/>
      <c r="D32" s="33"/>
      <c r="E32" s="34"/>
      <c r="F32" s="2"/>
    </row>
    <row r="33" spans="1:6" ht="15">
      <c r="A33" s="30"/>
      <c r="B33" s="31"/>
      <c r="C33" s="32"/>
      <c r="D33" s="33"/>
      <c r="E33" s="34"/>
      <c r="F33" s="2"/>
    </row>
    <row r="34" spans="1:6" ht="105">
      <c r="A34" s="10" t="s">
        <v>40</v>
      </c>
      <c r="B34" s="10" t="s">
        <v>41</v>
      </c>
      <c r="C34" s="10" t="s">
        <v>42</v>
      </c>
      <c r="D34" s="10" t="s">
        <v>43</v>
      </c>
      <c r="E34" s="10" t="s">
        <v>44</v>
      </c>
      <c r="F34" s="10" t="s">
        <v>45</v>
      </c>
    </row>
    <row r="35" spans="1:6" ht="15">
      <c r="A35" s="10">
        <v>1</v>
      </c>
      <c r="B35" s="82" t="s">
        <v>116</v>
      </c>
      <c r="C35" s="10" t="s">
        <v>106</v>
      </c>
      <c r="D35" s="88">
        <f>700.54*10</f>
        <v>7005.4</v>
      </c>
      <c r="E35" s="37">
        <f>D35/12/$D$2</f>
        <v>2.9937606837606836</v>
      </c>
      <c r="F35" s="38">
        <v>1</v>
      </c>
    </row>
    <row r="36" spans="1:6" ht="15">
      <c r="A36" s="10"/>
      <c r="B36" s="60" t="s">
        <v>59</v>
      </c>
      <c r="C36" s="9"/>
      <c r="D36" s="74">
        <f>SUM(D35:D35)</f>
        <v>7005.4</v>
      </c>
      <c r="E36" s="39">
        <f>SUM(E35:E35)</f>
        <v>2.9937606837606836</v>
      </c>
      <c r="F36" s="40"/>
    </row>
    <row r="37" spans="1:6" ht="15">
      <c r="A37" s="30"/>
      <c r="B37" s="31"/>
      <c r="C37" s="32"/>
      <c r="D37" s="33"/>
      <c r="E37" s="34"/>
      <c r="F37" s="2"/>
    </row>
    <row r="38" spans="1:6" ht="15">
      <c r="A38" s="30"/>
      <c r="B38" s="31"/>
      <c r="C38" s="32"/>
      <c r="D38" s="33"/>
      <c r="E38" s="34"/>
      <c r="F38" s="2"/>
    </row>
    <row r="39" spans="1:6" ht="15">
      <c r="A39" s="30"/>
      <c r="B39" s="31"/>
      <c r="C39" s="32"/>
      <c r="D39" s="33"/>
      <c r="E39" s="34"/>
      <c r="F39" s="2"/>
    </row>
    <row r="40" spans="1:6" ht="29.25">
      <c r="A40" s="30"/>
      <c r="B40" s="31" t="s">
        <v>47</v>
      </c>
      <c r="C40" s="42">
        <f>D31+D36</f>
        <v>17935.543033014386</v>
      </c>
      <c r="D40" s="42"/>
      <c r="E40" s="42"/>
      <c r="F40" s="41"/>
    </row>
    <row r="41" spans="1:6" ht="15">
      <c r="A41" s="30"/>
      <c r="B41" s="31" t="s">
        <v>48</v>
      </c>
      <c r="C41" s="43">
        <f>E31+E36</f>
        <v>7.664761979920678</v>
      </c>
      <c r="D41" s="41"/>
      <c r="E41" s="41"/>
      <c r="F41" s="41"/>
    </row>
    <row r="42" spans="1:6" ht="15">
      <c r="A42" s="30"/>
      <c r="B42" s="31"/>
      <c r="C42" s="43"/>
      <c r="D42" s="41"/>
      <c r="E42" s="41"/>
      <c r="F42" s="41"/>
    </row>
    <row r="43" spans="1:6" ht="15">
      <c r="A43" s="2"/>
      <c r="B43" s="2"/>
      <c r="C43" s="2"/>
      <c r="D43" s="2"/>
      <c r="E43" s="2"/>
      <c r="F43" s="2"/>
    </row>
    <row r="44" spans="1:6" ht="33" customHeight="1">
      <c r="A44" s="102" t="s">
        <v>49</v>
      </c>
      <c r="B44" s="102"/>
      <c r="C44" s="102"/>
      <c r="D44" s="102"/>
      <c r="E44" s="102"/>
      <c r="F44" s="102"/>
    </row>
    <row r="45" spans="1:6" ht="15">
      <c r="A45" s="1"/>
      <c r="B45" s="1"/>
      <c r="C45" s="1"/>
      <c r="D45" s="2"/>
      <c r="E45" s="2"/>
      <c r="F45" s="2"/>
    </row>
    <row r="46" spans="1:6" ht="71.25">
      <c r="A46" s="7"/>
      <c r="B46" s="8" t="s">
        <v>2</v>
      </c>
      <c r="C46" s="8" t="s">
        <v>3</v>
      </c>
      <c r="D46" s="8" t="s">
        <v>4</v>
      </c>
      <c r="E46" s="8" t="s">
        <v>5</v>
      </c>
      <c r="F46" s="2"/>
    </row>
    <row r="47" spans="1:5" ht="30.75" customHeight="1">
      <c r="A47" s="105" t="s">
        <v>50</v>
      </c>
      <c r="B47" s="106"/>
      <c r="C47" s="107"/>
      <c r="D47" s="11">
        <f>D48</f>
        <v>29.601000000000003</v>
      </c>
      <c r="E47" s="11">
        <f>E48</f>
        <v>0.012650000000000002</v>
      </c>
    </row>
    <row r="48" spans="1:5" ht="30">
      <c r="A48" s="13">
        <v>1</v>
      </c>
      <c r="B48" s="44" t="s">
        <v>51</v>
      </c>
      <c r="C48" s="44" t="s">
        <v>52</v>
      </c>
      <c r="D48" s="15">
        <f>E48*12*$D$2</f>
        <v>29.601000000000003</v>
      </c>
      <c r="E48" s="45">
        <v>0.012650000000000002</v>
      </c>
    </row>
    <row r="49" spans="1:5" ht="30" customHeight="1">
      <c r="A49" s="105" t="s">
        <v>53</v>
      </c>
      <c r="B49" s="106"/>
      <c r="C49" s="107"/>
      <c r="D49" s="11">
        <f>D50+D51+D52</f>
        <v>723.8433015382875</v>
      </c>
      <c r="E49" s="11">
        <f>E50+E51+E52</f>
        <v>0.30933474424713137</v>
      </c>
    </row>
    <row r="50" spans="1:5" ht="28.5" customHeight="1">
      <c r="A50" s="13">
        <v>2</v>
      </c>
      <c r="B50" s="44" t="s">
        <v>54</v>
      </c>
      <c r="C50" s="44" t="s">
        <v>55</v>
      </c>
      <c r="D50" s="15">
        <f>E50*$D$2*12</f>
        <v>59.202000000000005</v>
      </c>
      <c r="E50" s="45">
        <v>0.025300000000000003</v>
      </c>
    </row>
    <row r="51" spans="1:5" ht="30">
      <c r="A51" s="13">
        <v>3</v>
      </c>
      <c r="B51" s="46" t="s">
        <v>7</v>
      </c>
      <c r="C51" s="46" t="s">
        <v>56</v>
      </c>
      <c r="D51" s="15">
        <f>E51*$D$2*12</f>
        <v>479.36369194751313</v>
      </c>
      <c r="E51" s="45">
        <v>0.20485627861004835</v>
      </c>
    </row>
    <row r="52" spans="1:5" ht="30">
      <c r="A52" s="13">
        <v>4</v>
      </c>
      <c r="B52" s="47" t="s">
        <v>57</v>
      </c>
      <c r="C52" s="7" t="s">
        <v>80</v>
      </c>
      <c r="D52" s="15">
        <f>E52*$D$2*12</f>
        <v>185.27760959077432</v>
      </c>
      <c r="E52" s="16">
        <v>0.07917846563708304</v>
      </c>
    </row>
    <row r="53" spans="1:6" ht="15">
      <c r="A53" s="8"/>
      <c r="B53" s="28" t="s">
        <v>39</v>
      </c>
      <c r="C53" s="28"/>
      <c r="D53" s="29">
        <f>D47+D49</f>
        <v>753.4443015382875</v>
      </c>
      <c r="E53" s="11">
        <f>E47+E49</f>
        <v>0.32198474424713136</v>
      </c>
      <c r="F53" s="4"/>
    </row>
    <row r="54" spans="1:6" ht="15">
      <c r="A54" s="2"/>
      <c r="B54" s="2"/>
      <c r="C54" s="2"/>
      <c r="D54" s="2"/>
      <c r="E54" s="2"/>
      <c r="F54" s="2"/>
    </row>
    <row r="55" spans="1:6" ht="15">
      <c r="A55" s="35"/>
      <c r="B55" s="35"/>
      <c r="C55" s="35"/>
      <c r="D55" s="35"/>
      <c r="E55" s="35"/>
      <c r="F55" s="36"/>
    </row>
    <row r="56" spans="1:6" ht="105">
      <c r="A56" s="10" t="s">
        <v>40</v>
      </c>
      <c r="B56" s="10" t="s">
        <v>41</v>
      </c>
      <c r="C56" s="10" t="s">
        <v>42</v>
      </c>
      <c r="D56" s="10" t="s">
        <v>43</v>
      </c>
      <c r="E56" s="10" t="s">
        <v>58</v>
      </c>
      <c r="F56" s="10" t="s">
        <v>45</v>
      </c>
    </row>
    <row r="57" spans="1:6" ht="15">
      <c r="A57" s="10">
        <v>1</v>
      </c>
      <c r="B57" s="82" t="s">
        <v>116</v>
      </c>
      <c r="C57" s="10" t="s">
        <v>106</v>
      </c>
      <c r="D57" s="88">
        <f>700.54*10</f>
        <v>7005.4</v>
      </c>
      <c r="E57" s="37">
        <f>D57/12/$D$2</f>
        <v>2.9937606837606836</v>
      </c>
      <c r="F57" s="38">
        <v>1</v>
      </c>
    </row>
    <row r="58" spans="1:6" ht="15">
      <c r="A58" s="49"/>
      <c r="B58" s="49" t="s">
        <v>59</v>
      </c>
      <c r="C58" s="49"/>
      <c r="D58" s="50">
        <f>SUM(D57:D57)</f>
        <v>7005.4</v>
      </c>
      <c r="E58" s="51">
        <f>SUM(E57:E57)</f>
        <v>2.9937606837606836</v>
      </c>
      <c r="F58" s="49"/>
    </row>
    <row r="62" spans="2:3" ht="29.25">
      <c r="B62" s="31" t="s">
        <v>145</v>
      </c>
      <c r="C62" s="81">
        <f>C40</f>
        <v>17935.543033014386</v>
      </c>
    </row>
  </sheetData>
  <sheetProtection/>
  <mergeCells count="11">
    <mergeCell ref="A15:C15"/>
    <mergeCell ref="A4:E4"/>
    <mergeCell ref="A23:C23"/>
    <mergeCell ref="A19:C19"/>
    <mergeCell ref="A1:E1"/>
    <mergeCell ref="A49:C49"/>
    <mergeCell ref="A28:C28"/>
    <mergeCell ref="A26:C26"/>
    <mergeCell ref="A44:F44"/>
    <mergeCell ref="A47:C47"/>
    <mergeCell ref="A7:C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Tata</cp:lastModifiedBy>
  <cp:lastPrinted>2011-06-05T21:48:23Z</cp:lastPrinted>
  <dcterms:created xsi:type="dcterms:W3CDTF">2009-10-03T08:52:51Z</dcterms:created>
  <dcterms:modified xsi:type="dcterms:W3CDTF">2011-06-05T21:49:14Z</dcterms:modified>
  <cp:category/>
  <cp:version/>
  <cp:contentType/>
  <cp:contentStatus/>
</cp:coreProperties>
</file>